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Sharabrin-OGe\Downloads\"/>
    </mc:Choice>
  </mc:AlternateContent>
  <bookViews>
    <workbookView xWindow="360" yWindow="15" windowWidth="20955" windowHeight="9720"/>
  </bookViews>
  <sheets>
    <sheet name="Новые ставки  с 11.06.2025" sheetId="1" r:id="rId1"/>
    <sheet name="Новые ставки 22.05.2023 (2)" sheetId="2" state="hidden" r:id="rId2"/>
  </sheets>
  <definedNames>
    <definedName name="Print_Area" localSheetId="0">'Новые ставки  с 11.06.2025'!$A$1:$P$79</definedName>
    <definedName name="Print_Area" localSheetId="1">'Новые ставки 22.05.2023 (2)'!$A$1:$P$81</definedName>
  </definedNames>
  <calcPr calcId="162913" calcMode="autoNoTable" concurrentManualCount="1"/>
</workbook>
</file>

<file path=xl/calcChain.xml><?xml version="1.0" encoding="utf-8"?>
<calcChain xmlns="http://schemas.openxmlformats.org/spreadsheetml/2006/main">
  <c r="N33" i="2" l="1"/>
  <c r="M33" i="2"/>
  <c r="L33" i="2"/>
  <c r="K33" i="2"/>
  <c r="H33" i="2"/>
  <c r="G33" i="2"/>
  <c r="F33" i="2"/>
  <c r="E33" i="2"/>
  <c r="D33" i="2"/>
  <c r="C33" i="2"/>
  <c r="N32" i="2"/>
  <c r="M32" i="2"/>
  <c r="L32" i="2"/>
  <c r="K32" i="2"/>
  <c r="H32" i="2"/>
  <c r="G32" i="2"/>
  <c r="F32" i="2"/>
  <c r="E32" i="2"/>
  <c r="D32" i="2"/>
  <c r="C32" i="2"/>
  <c r="N27" i="2"/>
  <c r="M27" i="2"/>
  <c r="L27" i="2"/>
  <c r="K27" i="2"/>
  <c r="H27" i="2"/>
  <c r="G27" i="2"/>
  <c r="F27" i="2"/>
  <c r="E27" i="2"/>
  <c r="D27" i="2"/>
  <c r="C27" i="2"/>
  <c r="N26" i="2"/>
  <c r="M26" i="2"/>
  <c r="L26" i="2"/>
  <c r="K26" i="2"/>
  <c r="H26" i="2"/>
  <c r="G26" i="2"/>
  <c r="F26" i="2"/>
  <c r="E26" i="2"/>
  <c r="D26" i="2"/>
  <c r="C26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K65" i="1"/>
  <c r="I65" i="1"/>
  <c r="G65" i="1"/>
  <c r="E65" i="1"/>
  <c r="C65" i="1"/>
  <c r="K59" i="1"/>
  <c r="I59" i="1"/>
  <c r="G59" i="1"/>
  <c r="E59" i="1"/>
  <c r="C59" i="1"/>
  <c r="N47" i="1"/>
  <c r="M47" i="1"/>
  <c r="K47" i="1"/>
  <c r="J47" i="1"/>
  <c r="K45" i="1"/>
  <c r="H45" i="1"/>
  <c r="G45" i="1"/>
  <c r="F45" i="1"/>
  <c r="E45" i="1"/>
  <c r="D45" i="1"/>
  <c r="C45" i="1"/>
  <c r="O43" i="1"/>
  <c r="N43" i="1"/>
  <c r="M43" i="1"/>
  <c r="L43" i="1"/>
  <c r="K43" i="1"/>
  <c r="H43" i="1"/>
  <c r="G43" i="1"/>
  <c r="F43" i="1"/>
  <c r="E43" i="1"/>
  <c r="D43" i="1"/>
  <c r="C43" i="1"/>
  <c r="K41" i="1"/>
  <c r="H41" i="1"/>
  <c r="G41" i="1"/>
  <c r="F41" i="1"/>
  <c r="E41" i="1"/>
  <c r="D41" i="1"/>
  <c r="C41" i="1"/>
  <c r="N37" i="1"/>
  <c r="M37" i="1"/>
  <c r="L37" i="1"/>
  <c r="K37" i="1"/>
  <c r="H37" i="1"/>
  <c r="G37" i="1"/>
  <c r="F37" i="1"/>
  <c r="E37" i="1"/>
  <c r="D37" i="1"/>
  <c r="C37" i="1"/>
  <c r="N33" i="1"/>
  <c r="M33" i="1"/>
  <c r="L33" i="1"/>
  <c r="K33" i="1"/>
  <c r="H33" i="1"/>
  <c r="G33" i="1"/>
  <c r="F33" i="1"/>
  <c r="E33" i="1"/>
  <c r="D33" i="1"/>
  <c r="C33" i="1"/>
  <c r="P31" i="1"/>
  <c r="O31" i="1"/>
  <c r="N31" i="1"/>
  <c r="M31" i="1"/>
  <c r="N27" i="1"/>
  <c r="M27" i="1"/>
  <c r="L27" i="1"/>
  <c r="K27" i="1"/>
  <c r="H27" i="1"/>
  <c r="G27" i="1"/>
  <c r="F27" i="1"/>
  <c r="E27" i="1"/>
  <c r="D27" i="1"/>
  <c r="C27" i="1"/>
  <c r="N23" i="1"/>
  <c r="M23" i="1"/>
  <c r="L23" i="1"/>
  <c r="K23" i="1"/>
  <c r="H23" i="1"/>
  <c r="G23" i="1"/>
  <c r="F23" i="1"/>
  <c r="E23" i="1"/>
  <c r="D23" i="1"/>
  <c r="C23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<sst xmlns="http://schemas.openxmlformats.org/spreadsheetml/2006/main" count="210" uniqueCount="82">
  <si>
    <t>Минимальная гарантированная ставка по вкладам физических лиц в рублях РФ</t>
  </si>
  <si>
    <t>Рубли РФ</t>
  </si>
  <si>
    <t>3 мес.</t>
  </si>
  <si>
    <t>6 мес.</t>
  </si>
  <si>
    <t>9 мес.</t>
  </si>
  <si>
    <t>10 мес.</t>
  </si>
  <si>
    <t>12 мес.</t>
  </si>
  <si>
    <t>1 г. 1 мес.</t>
  </si>
  <si>
    <t>1,5 г.</t>
  </si>
  <si>
    <t>2 г.</t>
  </si>
  <si>
    <t>3 г.</t>
  </si>
  <si>
    <t>4 г.</t>
  </si>
  <si>
    <t>4 г. 11 мес.</t>
  </si>
  <si>
    <t>91 день</t>
  </si>
  <si>
    <t>92 дня</t>
  </si>
  <si>
    <t>180 дней</t>
  </si>
  <si>
    <t>182 дня</t>
  </si>
  <si>
    <t>270 дней</t>
  </si>
  <si>
    <t>272 дня</t>
  </si>
  <si>
    <t>300 дней</t>
  </si>
  <si>
    <t>365 дней</t>
  </si>
  <si>
    <t>395 дней</t>
  </si>
  <si>
    <t>540 дней</t>
  </si>
  <si>
    <t>730 дней</t>
  </si>
  <si>
    <t>1095 дней</t>
  </si>
  <si>
    <t>1460 дней</t>
  </si>
  <si>
    <t>1795 дней</t>
  </si>
  <si>
    <t>«Доходный» при оформлении в офисах Банка (выплата процентов в конце срока) для новых вкладчиков*</t>
  </si>
  <si>
    <t>от 10 000</t>
  </si>
  <si>
    <t xml:space="preserve"> «Доходный», открываемый через дистанционные каналы обслуживания (выплата процентов в конце срока) для новых вкладчиков*</t>
  </si>
  <si>
    <t>от 3 000</t>
  </si>
  <si>
    <t xml:space="preserve"> «Доходный» при оформлении в офисах Банка (выплата процентов в конце срока)</t>
  </si>
  <si>
    <t xml:space="preserve"> «Доходный» при оформлении в офисах Банка (ежемесячная капитализация процентов)</t>
  </si>
  <si>
    <t xml:space="preserve"> «Доходный» при оформлении в офисах Банка (ежемесячная выплата процентов)</t>
  </si>
  <si>
    <t xml:space="preserve"> «Доходный», открываемый через дистанционные каналы обслуживания (выплата процентов в конце срока)</t>
  </si>
  <si>
    <t xml:space="preserve"> «Доходный» при оформлении через дистанционные каналы обслуживания (ежемесячная капитализация процентов)</t>
  </si>
  <si>
    <t xml:space="preserve"> «Доходный», открываемый через дистанционные каналы обслуживания (ежемесячная выплата процентов)</t>
  </si>
  <si>
    <t xml:space="preserve"> «Пополняемый» при оформлении в офисах Банка (ежемесячная капитализация процентов)</t>
  </si>
  <si>
    <t xml:space="preserve">от 10 000 </t>
  </si>
  <si>
    <t xml:space="preserve"> «Пополняемый» при оформлении в офисах Банка (ежемесячная выплата процентов)</t>
  </si>
  <si>
    <t xml:space="preserve"> «Пополняемый», открываемый через дистанционные каналы обслуживания (ежемесячная капитализация процентов)</t>
  </si>
  <si>
    <t xml:space="preserve"> «Пополняемый», открываемый через дистанционные каналы обслуживания (ежемесячная выплата процентов)</t>
  </si>
  <si>
    <t xml:space="preserve">от 3 000 </t>
  </si>
  <si>
    <t>«Накопи на мечту» (ежемесячная капитализация процентов)</t>
  </si>
  <si>
    <t xml:space="preserve"> «Комфортный» при оформлении в офисах Банка (ежемесячная капитализация процентов)</t>
  </si>
  <si>
    <t xml:space="preserve"> «Комфортный» при оформлении в офисах Банка (ежемесячная выплата процентов)</t>
  </si>
  <si>
    <t xml:space="preserve"> «Комфортный», открываемый через дистанционные каналы обслуживания (ежемесячная капитализация процентов)</t>
  </si>
  <si>
    <t xml:space="preserve"> «Комфортный», открываемый через дистанционные каналы обслуживания (ежемесячная выплата процентов)</t>
  </si>
  <si>
    <t xml:space="preserve"> «Доходный Пенсионный» (выплата процентов в конце срока)</t>
  </si>
  <si>
    <t>от 500</t>
  </si>
  <si>
    <t>«Доходный Пенсионный» (ежемесячная капитализация процентов)</t>
  </si>
  <si>
    <t>«Доходный Пенсионный» (ежемесячная выплата процентов)</t>
  </si>
  <si>
    <t xml:space="preserve"> «Пенсионный Плюс» (ежемесячная капитализация процентов)</t>
  </si>
  <si>
    <t>«Растущий доход» (выплата процентов в конце срока)</t>
  </si>
  <si>
    <t>Минимальная гарантированная ставка по вкладам физических лиц в китайских юанях</t>
  </si>
  <si>
    <t>Китайский юань</t>
  </si>
  <si>
    <t>от 1 000</t>
  </si>
  <si>
    <t>от 300</t>
  </si>
  <si>
    <t>«Доходный», открываемый через дистанционные каналы обслуживания (ежемесячная капитализация процентов)</t>
  </si>
  <si>
    <t>«Доходный», открываемый через дистанционные каналы обслуживания (ежемесячная выплата процентов)</t>
  </si>
  <si>
    <t>Действуют с 22.05.2023</t>
  </si>
  <si>
    <t>от 10 000 до 700 000 вкл.</t>
  </si>
  <si>
    <t>от 700 000 до 10 000 000 вкл.</t>
  </si>
  <si>
    <t>от 3 000 до 700 000 вкл.</t>
  </si>
  <si>
    <t>«Накопи на мечту» (ежемесячная выплата процентов)</t>
  </si>
  <si>
    <t xml:space="preserve"> «Комфортный» при оформлении в офисах Банка</t>
  </si>
  <si>
    <t>несниж. остаток 10 000</t>
  </si>
  <si>
    <t>несниж. остаток 700 000</t>
  </si>
  <si>
    <t xml:space="preserve"> «Комфортный», открываемый через дистанционные каналы обслуживания</t>
  </si>
  <si>
    <t xml:space="preserve"> «Пенсионный Плюс» (ежемесячная выплата процентов)</t>
  </si>
  <si>
    <t>несниж. остаток 500</t>
  </si>
  <si>
    <t>несниж. остаток свыше 2 000 000</t>
  </si>
  <si>
    <t>Минимальная гарантированная ставка по вкладам физических лиц в долларах США</t>
  </si>
  <si>
    <t>Доллары США</t>
  </si>
  <si>
    <t>от 150</t>
  </si>
  <si>
    <t>от 50</t>
  </si>
  <si>
    <r>
      <t xml:space="preserve"> «Доходный», открываемый через дистанционные каналы обслуживания </t>
    </r>
    <r>
      <rPr>
        <b/>
        <i/>
        <sz val="11"/>
        <rFont val="Times New Roman"/>
        <family val="1"/>
        <charset val="204"/>
      </rPr>
      <t>(ежемесячная выплата процентов)</t>
    </r>
  </si>
  <si>
    <t>Минимальная гарантированная ставка по вкладам физических лиц в евро</t>
  </si>
  <si>
    <t>Евро</t>
  </si>
  <si>
    <r>
      <t>«Доходный», открываемый через дистанционные каналы обслуживания</t>
    </r>
    <r>
      <rPr>
        <b/>
        <i/>
        <sz val="11"/>
        <rFont val="Times New Roman"/>
        <family val="1"/>
        <charset val="204"/>
      </rPr>
      <t xml:space="preserve"> (ежемесячная выплата процентов)</t>
    </r>
  </si>
  <si>
    <t>* Новый вкладчик - физическое лицо, не имеющее действующих срочных вкладов и накопительных счетов в АО «Россельхозбанк»  до обращения в Банк с целью открытия вклада.</t>
  </si>
  <si>
    <t xml:space="preserve">* Новый вкладчик - физическое лицо, не имеющее действующих срочных вкладов и накопительных счетов в АО «Россельхозбанк» в течение 30 дней до обращения в Банк (включая дату обращения) с целью открытия вклада.
Минимальная гарантированная ставка – значение, определяющее минимальный доход, выплачиваемый Банком вкладчику на сумму вклада при условии хранения денежных средств до истечения срока вклада, без учета условий, предусматривающих возможность изменения доходности вкладов.
Минимальная гарантированная ставка рассчитывается в соответствии с Указанием Банка России от 14.06.2022 N 6153-у.
Информация предоставлена по состоянию на 11.06.2025 
Итоговое значение минимальной гарантированной ставки указывается в договоре банковского вклада и может незначительно отличаться от представленной расчётной величины (зависит от срока вклада в календарных днях и количества календарных дней в году, включаемом в срок вклада 365/366 дней).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</si>
</sst>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3" x14ac:knownFonts="1">
    <font>
      <sz val="11"/>
      <color theme="1"/>
      <name val="Calibri"/>
      <scheme val="minor"/>
    </font>
    <font>
      <b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238">
    <xf numFmtId="0" fontId="0" fillId="0" borderId="0" xfId="0" applyProtection="1"/>
    <xf numFmtId="0" fontId="1" fillId="0" borderId="0" xfId="0" applyFont="1" applyAlignment="1" applyProtection="1">
      <alignment horizontal="right" wrapText="1"/>
    </xf>
    <xf numFmtId="0" fontId="0" fillId="0" borderId="0" xfId="0" applyProtection="1"/>
    <xf numFmtId="0" fontId="19" fillId="0" borderId="0" xfId="1" applyProtection="1"/>
    <xf numFmtId="0" fontId="3" fillId="0" borderId="0" xfId="0" applyFont="1" applyAlignment="1" applyProtection="1">
      <alignment horizontal="center" vertical="center"/>
    </xf>
    <xf numFmtId="10" fontId="3" fillId="0" borderId="0" xfId="0" applyNumberFormat="1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164" fontId="6" fillId="0" borderId="13" xfId="0" applyNumberFormat="1" applyFont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center" vertical="center" wrapText="1"/>
    </xf>
    <xf numFmtId="164" fontId="7" fillId="0" borderId="15" xfId="0" applyNumberFormat="1" applyFont="1" applyBorder="1" applyAlignment="1" applyProtection="1">
      <alignment horizontal="center" vertical="center"/>
    </xf>
    <xf numFmtId="164" fontId="7" fillId="0" borderId="16" xfId="0" applyNumberFormat="1" applyFont="1" applyBorder="1" applyAlignment="1" applyProtection="1">
      <alignment horizontal="center" vertical="center"/>
    </xf>
    <xf numFmtId="164" fontId="6" fillId="0" borderId="20" xfId="0" applyNumberFormat="1" applyFont="1" applyBorder="1" applyAlignment="1" applyProtection="1">
      <alignment horizontal="center" vertical="center" wrapText="1"/>
    </xf>
    <xf numFmtId="164" fontId="6" fillId="0" borderId="7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7" fillId="0" borderId="9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 wrapText="1"/>
    </xf>
    <xf numFmtId="164" fontId="6" fillId="0" borderId="16" xfId="0" applyNumberFormat="1" applyFont="1" applyBorder="1" applyAlignment="1" applyProtection="1">
      <alignment horizontal="center" vertical="center" wrapText="1"/>
    </xf>
    <xf numFmtId="164" fontId="5" fillId="0" borderId="14" xfId="0" applyNumberFormat="1" applyFont="1" applyBorder="1" applyAlignment="1" applyProtection="1">
      <alignment horizontal="center" vertical="center"/>
    </xf>
    <xf numFmtId="164" fontId="7" fillId="0" borderId="14" xfId="0" applyNumberFormat="1" applyFont="1" applyBorder="1" applyAlignment="1" applyProtection="1">
      <alignment horizontal="center" vertical="center"/>
    </xf>
    <xf numFmtId="164" fontId="6" fillId="0" borderId="24" xfId="0" applyNumberFormat="1" applyFont="1" applyBorder="1" applyAlignment="1" applyProtection="1">
      <alignment horizontal="center" vertical="center" wrapText="1"/>
    </xf>
    <xf numFmtId="164" fontId="7" fillId="0" borderId="25" xfId="0" applyNumberFormat="1" applyFont="1" applyBorder="1" applyAlignment="1" applyProtection="1">
      <alignment horizontal="center" vertical="center"/>
    </xf>
    <xf numFmtId="164" fontId="6" fillId="0" borderId="25" xfId="0" applyNumberFormat="1" applyFont="1" applyBorder="1" applyAlignment="1" applyProtection="1">
      <alignment horizontal="center" vertical="center" wrapText="1"/>
    </xf>
    <xf numFmtId="164" fontId="7" fillId="0" borderId="27" xfId="0" applyNumberFormat="1" applyFont="1" applyBorder="1" applyAlignment="1" applyProtection="1">
      <alignment horizontal="center" vertical="center"/>
    </xf>
    <xf numFmtId="164" fontId="5" fillId="0" borderId="14" xfId="0" applyNumberFormat="1" applyFont="1" applyBorder="1" applyAlignment="1" applyProtection="1">
      <alignment horizontal="left" vertical="center" wrapText="1"/>
    </xf>
    <xf numFmtId="164" fontId="5" fillId="0" borderId="16" xfId="0" applyNumberFormat="1" applyFont="1" applyBorder="1" applyAlignment="1" applyProtection="1">
      <alignment horizontal="left" vertical="center" wrapText="1"/>
    </xf>
    <xf numFmtId="10" fontId="0" fillId="0" borderId="0" xfId="0" applyNumberFormat="1" applyProtection="1"/>
    <xf numFmtId="164" fontId="8" fillId="0" borderId="25" xfId="0" applyNumberFormat="1" applyFont="1" applyBorder="1" applyProtection="1"/>
    <xf numFmtId="164" fontId="5" fillId="0" borderId="15" xfId="0" applyNumberFormat="1" applyFont="1" applyBorder="1" applyAlignment="1" applyProtection="1">
      <alignment horizontal="left" vertical="center" wrapText="1"/>
    </xf>
    <xf numFmtId="164" fontId="9" fillId="0" borderId="14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64" fontId="9" fillId="0" borderId="16" xfId="0" applyNumberFormat="1" applyFont="1" applyBorder="1" applyAlignment="1" applyProtection="1">
      <alignment horizontal="center" vertical="center"/>
    </xf>
    <xf numFmtId="164" fontId="8" fillId="0" borderId="7" xfId="0" applyNumberFormat="1" applyFont="1" applyBorder="1" applyProtection="1"/>
    <xf numFmtId="164" fontId="7" fillId="4" borderId="7" xfId="0" applyNumberFormat="1" applyFont="1" applyFill="1" applyBorder="1" applyAlignment="1" applyProtection="1">
      <alignment horizontal="center" vertical="center"/>
    </xf>
    <xf numFmtId="164" fontId="8" fillId="0" borderId="8" xfId="0" applyNumberFormat="1" applyFont="1" applyBorder="1" applyProtection="1"/>
    <xf numFmtId="164" fontId="8" fillId="0" borderId="9" xfId="0" applyNumberFormat="1" applyFont="1" applyBorder="1" applyProtection="1"/>
    <xf numFmtId="164" fontId="3" fillId="0" borderId="0" xfId="0" applyNumberFormat="1" applyFont="1" applyAlignment="1" applyProtection="1">
      <alignment horizontal="center" vertical="center"/>
    </xf>
    <xf numFmtId="164" fontId="19" fillId="0" borderId="0" xfId="1" applyNumberFormat="1" applyProtection="1"/>
    <xf numFmtId="164" fontId="10" fillId="0" borderId="0" xfId="0" applyNumberFormat="1" applyFont="1" applyProtection="1"/>
    <xf numFmtId="164" fontId="0" fillId="0" borderId="0" xfId="0" applyNumberFormat="1" applyProtection="1"/>
    <xf numFmtId="164" fontId="12" fillId="0" borderId="0" xfId="0" applyNumberFormat="1" applyFont="1" applyAlignment="1" applyProtection="1">
      <alignment horizontal="center" vertical="center"/>
    </xf>
    <xf numFmtId="164" fontId="6" fillId="4" borderId="13" xfId="0" applyNumberFormat="1" applyFont="1" applyFill="1" applyBorder="1" applyAlignment="1" applyProtection="1">
      <alignment horizontal="center" vertical="center" wrapText="1"/>
    </xf>
    <xf numFmtId="164" fontId="6" fillId="4" borderId="2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left" vertical="center" wrapText="1"/>
    </xf>
    <xf numFmtId="0" fontId="15" fillId="5" borderId="16" xfId="0" applyFont="1" applyFill="1" applyBorder="1" applyAlignment="1" applyProtection="1">
      <alignment horizontal="left" vertical="center" wrapText="1"/>
    </xf>
    <xf numFmtId="0" fontId="17" fillId="5" borderId="15" xfId="0" applyFont="1" applyFill="1" applyBorder="1" applyAlignment="1" applyProtection="1">
      <alignment horizontal="center" vertical="center"/>
    </xf>
    <xf numFmtId="0" fontId="17" fillId="5" borderId="16" xfId="0" applyFont="1" applyFill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/>
    </xf>
    <xf numFmtId="0" fontId="14" fillId="5" borderId="20" xfId="0" applyFont="1" applyFill="1" applyBorder="1" applyAlignment="1" applyProtection="1">
      <alignment horizontal="center" vertical="center" wrapText="1"/>
    </xf>
    <xf numFmtId="0" fontId="0" fillId="0" borderId="7" xfId="0" applyBorder="1" applyProtection="1"/>
    <xf numFmtId="0" fontId="16" fillId="4" borderId="7" xfId="0" applyFont="1" applyFill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 wrapText="1"/>
    </xf>
    <xf numFmtId="0" fontId="17" fillId="4" borderId="14" xfId="0" applyFont="1" applyFill="1" applyBorder="1" applyAlignment="1" applyProtection="1">
      <alignment horizontal="center" vertical="center"/>
    </xf>
    <xf numFmtId="10" fontId="16" fillId="4" borderId="14" xfId="0" applyNumberFormat="1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 applyProtection="1">
      <alignment horizontal="center" vertical="center"/>
    </xf>
    <xf numFmtId="0" fontId="17" fillId="4" borderId="15" xfId="0" applyFont="1" applyFill="1" applyBorder="1" applyAlignment="1" applyProtection="1">
      <alignment horizontal="center" vertical="center"/>
    </xf>
    <xf numFmtId="0" fontId="17" fillId="4" borderId="16" xfId="0" applyFont="1" applyFill="1" applyBorder="1" applyAlignment="1" applyProtection="1">
      <alignment horizontal="center" vertical="center"/>
    </xf>
    <xf numFmtId="0" fontId="14" fillId="4" borderId="24" xfId="0" applyFont="1" applyFill="1" applyBorder="1" applyAlignment="1" applyProtection="1">
      <alignment horizontal="center" vertical="center" wrapText="1"/>
    </xf>
    <xf numFmtId="0" fontId="17" fillId="4" borderId="25" xfId="0" applyFont="1" applyFill="1" applyBorder="1" applyAlignment="1" applyProtection="1">
      <alignment horizontal="center" vertical="center"/>
    </xf>
    <xf numFmtId="10" fontId="16" fillId="4" borderId="25" xfId="0" applyNumberFormat="1" applyFont="1" applyFill="1" applyBorder="1" applyAlignment="1" applyProtection="1">
      <alignment horizontal="center" vertical="center"/>
    </xf>
    <xf numFmtId="0" fontId="16" fillId="4" borderId="25" xfId="0" applyFont="1" applyFill="1" applyBorder="1" applyAlignment="1" applyProtection="1">
      <alignment horizontal="center" vertical="center"/>
    </xf>
    <xf numFmtId="0" fontId="17" fillId="4" borderId="26" xfId="0" applyFont="1" applyFill="1" applyBorder="1" applyAlignment="1" applyProtection="1">
      <alignment horizontal="center" vertical="center"/>
    </xf>
    <xf numFmtId="0" fontId="17" fillId="4" borderId="27" xfId="0" applyFont="1" applyFill="1" applyBorder="1" applyAlignment="1" applyProtection="1">
      <alignment horizontal="center" vertical="center"/>
    </xf>
    <xf numFmtId="0" fontId="0" fillId="0" borderId="8" xfId="0" applyBorder="1" applyProtection="1"/>
    <xf numFmtId="0" fontId="0" fillId="0" borderId="9" xfId="0" applyBorder="1" applyProtection="1"/>
    <xf numFmtId="0" fontId="10" fillId="0" borderId="0" xfId="0" applyFont="1" applyProtection="1"/>
    <xf numFmtId="0" fontId="14" fillId="0" borderId="13" xfId="0" applyFont="1" applyBorder="1" applyAlignment="1" applyProtection="1">
      <alignment horizontal="center" vertical="center" wrapText="1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</xf>
    <xf numFmtId="10" fontId="12" fillId="0" borderId="0" xfId="0" applyNumberFormat="1" applyFont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 wrapText="1"/>
    </xf>
    <xf numFmtId="0" fontId="19" fillId="0" borderId="0" xfId="1" applyProtection="1"/>
    <xf numFmtId="0" fontId="2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164" fontId="5" fillId="0" borderId="17" xfId="0" applyNumberFormat="1" applyFont="1" applyBorder="1" applyAlignment="1" applyProtection="1">
      <alignment horizontal="left" vertical="center" wrapText="1"/>
    </xf>
    <xf numFmtId="164" fontId="5" fillId="0" borderId="18" xfId="0" applyNumberFormat="1" applyFont="1" applyBorder="1" applyAlignment="1" applyProtection="1">
      <alignment horizontal="left" vertical="center" wrapText="1"/>
    </xf>
    <xf numFmtId="164" fontId="5" fillId="0" borderId="19" xfId="0" applyNumberFormat="1" applyFont="1" applyBorder="1" applyAlignment="1" applyProtection="1">
      <alignment horizontal="left" vertical="center" wrapText="1"/>
    </xf>
    <xf numFmtId="164" fontId="8" fillId="0" borderId="19" xfId="1" applyNumberFormat="1" applyFont="1" applyBorder="1" applyProtection="1"/>
    <xf numFmtId="164" fontId="5" fillId="0" borderId="21" xfId="0" applyNumberFormat="1" applyFont="1" applyBorder="1" applyAlignment="1" applyProtection="1">
      <alignment horizontal="left" vertical="center" wrapText="1"/>
    </xf>
    <xf numFmtId="164" fontId="5" fillId="0" borderId="22" xfId="0" applyNumberFormat="1" applyFont="1" applyBorder="1" applyAlignment="1" applyProtection="1">
      <alignment horizontal="left" vertical="center" wrapText="1"/>
    </xf>
    <xf numFmtId="164" fontId="8" fillId="0" borderId="23" xfId="1" applyNumberFormat="1" applyFont="1" applyBorder="1" applyProtection="1"/>
    <xf numFmtId="164" fontId="5" fillId="0" borderId="13" xfId="0" applyNumberFormat="1" applyFont="1" applyBorder="1" applyAlignment="1" applyProtection="1">
      <alignment horizontal="left" vertical="center" wrapText="1"/>
    </xf>
    <xf numFmtId="164" fontId="5" fillId="0" borderId="14" xfId="0" applyNumberFormat="1" applyFont="1" applyBorder="1" applyAlignment="1" applyProtection="1">
      <alignment horizontal="left" vertical="center" wrapText="1"/>
    </xf>
    <xf numFmtId="164" fontId="5" fillId="0" borderId="29" xfId="0" applyNumberFormat="1" applyFont="1" applyBorder="1" applyAlignment="1" applyProtection="1">
      <alignment horizontal="left" vertical="center" wrapText="1"/>
    </xf>
    <xf numFmtId="164" fontId="5" fillId="0" borderId="30" xfId="0" applyNumberFormat="1" applyFont="1" applyBorder="1" applyAlignment="1" applyProtection="1">
      <alignment horizontal="left" vertical="center" wrapText="1"/>
    </xf>
    <xf numFmtId="164" fontId="5" fillId="0" borderId="10" xfId="0" applyNumberFormat="1" applyFont="1" applyBorder="1" applyAlignment="1" applyProtection="1">
      <alignment horizontal="left" vertical="center" wrapText="1"/>
    </xf>
    <xf numFmtId="164" fontId="5" fillId="0" borderId="28" xfId="0" applyNumberFormat="1" applyFont="1" applyBorder="1" applyAlignment="1" applyProtection="1">
      <alignment horizontal="left" vertical="center" wrapText="1"/>
    </xf>
    <xf numFmtId="164" fontId="5" fillId="0" borderId="4" xfId="0" applyNumberFormat="1" applyFont="1" applyBorder="1" applyAlignment="1" applyProtection="1">
      <alignment horizontal="left" vertical="center" wrapText="1"/>
    </xf>
    <xf numFmtId="164" fontId="5" fillId="0" borderId="11" xfId="0" applyNumberFormat="1" applyFont="1" applyBorder="1" applyAlignment="1" applyProtection="1">
      <alignment horizontal="left" vertical="center" wrapText="1"/>
    </xf>
    <xf numFmtId="164" fontId="8" fillId="0" borderId="12" xfId="1" applyNumberFormat="1" applyFont="1" applyBorder="1" applyProtection="1"/>
    <xf numFmtId="164" fontId="8" fillId="0" borderId="11" xfId="1" applyNumberFormat="1" applyFont="1" applyBorder="1" applyProtection="1"/>
    <xf numFmtId="164" fontId="5" fillId="3" borderId="10" xfId="0" applyNumberFormat="1" applyFont="1" applyFill="1" applyBorder="1" applyAlignment="1" applyProtection="1">
      <alignment horizontal="left" vertical="center" wrapText="1"/>
    </xf>
    <xf numFmtId="164" fontId="8" fillId="3" borderId="11" xfId="1" applyNumberFormat="1" applyFont="1" applyFill="1" applyBorder="1" applyAlignment="1" applyProtection="1"/>
    <xf numFmtId="164" fontId="8" fillId="3" borderId="12" xfId="1" applyNumberFormat="1" applyFont="1" applyFill="1" applyBorder="1" applyAlignment="1" applyProtection="1"/>
    <xf numFmtId="164" fontId="2" fillId="0" borderId="0" xfId="0" applyNumberFormat="1" applyFont="1" applyAlignment="1" applyProtection="1">
      <alignment horizontal="center" vertical="center"/>
    </xf>
    <xf numFmtId="164" fontId="11" fillId="0" borderId="0" xfId="1" applyNumberFormat="1" applyFont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164" fontId="13" fillId="0" borderId="6" xfId="1" applyNumberFormat="1" applyFont="1" applyBorder="1" applyAlignment="1" applyProtection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13" fillId="0" borderId="3" xfId="1" applyNumberFormat="1" applyFont="1" applyBorder="1" applyAlignment="1" applyProtection="1">
      <alignment horizontal="center" vertical="center"/>
    </xf>
    <xf numFmtId="164" fontId="13" fillId="0" borderId="12" xfId="1" applyNumberFormat="1" applyFont="1" applyBorder="1" applyAlignment="1" applyProtection="1">
      <alignment horizontal="center" vertical="center"/>
    </xf>
    <xf numFmtId="164" fontId="4" fillId="2" borderId="8" xfId="0" applyNumberFormat="1" applyFont="1" applyFill="1" applyBorder="1" applyAlignment="1" applyProtection="1">
      <alignment horizontal="center" vertical="center" wrapText="1"/>
    </xf>
    <xf numFmtId="164" fontId="13" fillId="0" borderId="32" xfId="1" applyNumberFormat="1" applyFont="1" applyBorder="1" applyAlignment="1" applyProtection="1">
      <alignment horizontal="center" vertical="center"/>
    </xf>
    <xf numFmtId="164" fontId="13" fillId="0" borderId="33" xfId="1" applyNumberFormat="1" applyFont="1" applyBorder="1" applyAlignment="1" applyProtection="1">
      <alignment horizontal="center" vertical="center"/>
    </xf>
    <xf numFmtId="164" fontId="5" fillId="4" borderId="10" xfId="0" applyNumberFormat="1" applyFont="1" applyFill="1" applyBorder="1" applyAlignment="1" applyProtection="1">
      <alignment horizontal="left" vertical="center" wrapText="1"/>
    </xf>
    <xf numFmtId="164" fontId="8" fillId="0" borderId="11" xfId="1" applyNumberFormat="1" applyFont="1" applyBorder="1" applyAlignment="1" applyProtection="1">
      <alignment horizontal="left" vertical="center" wrapText="1"/>
    </xf>
    <xf numFmtId="164" fontId="8" fillId="0" borderId="12" xfId="1" applyNumberFormat="1" applyFont="1" applyBorder="1" applyAlignment="1" applyProtection="1">
      <alignment horizontal="left" vertical="center" wrapText="1"/>
    </xf>
    <xf numFmtId="164" fontId="7" fillId="4" borderId="15" xfId="0" applyNumberFormat="1" applyFont="1" applyFill="1" applyBorder="1" applyAlignment="1" applyProtection="1">
      <alignment horizontal="center" vertical="center"/>
    </xf>
    <xf numFmtId="164" fontId="8" fillId="4" borderId="34" xfId="1" applyNumberFormat="1" applyFont="1" applyFill="1" applyBorder="1" applyAlignment="1" applyProtection="1">
      <alignment horizontal="center" vertical="center"/>
    </xf>
    <xf numFmtId="164" fontId="7" fillId="4" borderId="34" xfId="0" applyNumberFormat="1" applyFont="1" applyFill="1" applyBorder="1" applyAlignment="1" applyProtection="1">
      <alignment horizontal="center" vertical="center"/>
    </xf>
    <xf numFmtId="164" fontId="8" fillId="4" borderId="23" xfId="1" applyNumberFormat="1" applyFont="1" applyFill="1" applyBorder="1" applyAlignment="1" applyProtection="1">
      <alignment horizontal="center" vertical="center"/>
    </xf>
    <xf numFmtId="164" fontId="5" fillId="4" borderId="21" xfId="0" applyNumberFormat="1" applyFont="1" applyFill="1" applyBorder="1" applyAlignment="1" applyProtection="1">
      <alignment horizontal="left" vertical="center" wrapText="1"/>
    </xf>
    <xf numFmtId="164" fontId="8" fillId="4" borderId="22" xfId="1" applyNumberFormat="1" applyFont="1" applyFill="1" applyBorder="1" applyAlignment="1" applyProtection="1">
      <alignment horizontal="left" vertical="center" wrapText="1"/>
    </xf>
    <xf numFmtId="164" fontId="8" fillId="4" borderId="23" xfId="1" applyNumberFormat="1" applyFont="1" applyFill="1" applyBorder="1" applyAlignment="1" applyProtection="1">
      <alignment horizontal="left" vertical="center" wrapText="1"/>
    </xf>
    <xf numFmtId="164" fontId="7" fillId="4" borderId="23" xfId="0" applyNumberFormat="1" applyFont="1" applyFill="1" applyBorder="1" applyAlignment="1" applyProtection="1">
      <alignment horizontal="center" vertical="center"/>
    </xf>
    <xf numFmtId="164" fontId="5" fillId="4" borderId="17" xfId="0" applyNumberFormat="1" applyFont="1" applyFill="1" applyBorder="1" applyAlignment="1" applyProtection="1">
      <alignment horizontal="left" vertical="center" wrapText="1"/>
    </xf>
    <xf numFmtId="164" fontId="8" fillId="4" borderId="18" xfId="1" applyNumberFormat="1" applyFont="1" applyFill="1" applyBorder="1" applyAlignment="1" applyProtection="1">
      <alignment horizontal="left" vertical="center" wrapText="1"/>
    </xf>
    <xf numFmtId="164" fontId="8" fillId="4" borderId="19" xfId="1" applyNumberFormat="1" applyFont="1" applyFill="1" applyBorder="1" applyAlignment="1" applyProtection="1">
      <alignment horizontal="left" vertical="center" wrapText="1"/>
    </xf>
    <xf numFmtId="164" fontId="7" fillId="4" borderId="8" xfId="0" applyNumberFormat="1" applyFont="1" applyFill="1" applyBorder="1" applyAlignment="1" applyProtection="1">
      <alignment horizontal="center" vertical="center"/>
    </xf>
    <xf numFmtId="164" fontId="8" fillId="4" borderId="32" xfId="1" applyNumberFormat="1" applyFont="1" applyFill="1" applyBorder="1" applyAlignment="1" applyProtection="1">
      <alignment horizontal="center" vertical="center"/>
    </xf>
    <xf numFmtId="164" fontId="7" fillId="4" borderId="3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left" vertical="center" wrapText="1"/>
    </xf>
    <xf numFmtId="0" fontId="15" fillId="0" borderId="18" xfId="0" applyFont="1" applyBorder="1" applyAlignment="1" applyProtection="1">
      <alignment horizontal="left" vertical="center" wrapText="1"/>
    </xf>
    <xf numFmtId="0" fontId="15" fillId="0" borderId="19" xfId="0" applyFont="1" applyBorder="1" applyAlignment="1" applyProtection="1">
      <alignment horizontal="left" vertical="center" wrapText="1"/>
    </xf>
    <xf numFmtId="0" fontId="15" fillId="4" borderId="17" xfId="0" applyFont="1" applyFill="1" applyBorder="1" applyAlignment="1" applyProtection="1">
      <alignment horizontal="left" vertical="center" wrapText="1"/>
    </xf>
    <xf numFmtId="0" fontId="15" fillId="4" borderId="18" xfId="0" applyFont="1" applyFill="1" applyBorder="1" applyAlignment="1" applyProtection="1">
      <alignment horizontal="left" vertical="center" wrapText="1"/>
    </xf>
    <xf numFmtId="0" fontId="19" fillId="0" borderId="19" xfId="1" applyBorder="1" applyProtection="1"/>
    <xf numFmtId="0" fontId="15" fillId="5" borderId="21" xfId="0" applyFont="1" applyFill="1" applyBorder="1" applyAlignment="1" applyProtection="1">
      <alignment horizontal="left" vertical="center" wrapText="1"/>
    </xf>
    <xf numFmtId="0" fontId="15" fillId="5" borderId="22" xfId="0" applyFont="1" applyFill="1" applyBorder="1" applyAlignment="1" applyProtection="1">
      <alignment horizontal="left" vertical="center" wrapText="1"/>
    </xf>
    <xf numFmtId="0" fontId="19" fillId="5" borderId="23" xfId="1" applyFill="1" applyBorder="1" applyProtection="1"/>
    <xf numFmtId="0" fontId="15" fillId="0" borderId="21" xfId="0" applyFont="1" applyBorder="1" applyAlignment="1" applyProtection="1">
      <alignment horizontal="left" vertical="center" wrapText="1"/>
    </xf>
    <xf numFmtId="0" fontId="15" fillId="0" borderId="22" xfId="0" applyFont="1" applyBorder="1" applyAlignment="1" applyProtection="1">
      <alignment horizontal="left" vertical="center" wrapText="1"/>
    </xf>
    <xf numFmtId="0" fontId="19" fillId="0" borderId="23" xfId="1" applyBorder="1" applyProtection="1"/>
    <xf numFmtId="0" fontId="19" fillId="0" borderId="12" xfId="1" applyBorder="1" applyAlignment="1" applyProtection="1"/>
    <xf numFmtId="0" fontId="15" fillId="5" borderId="14" xfId="0" applyFont="1" applyFill="1" applyBorder="1" applyAlignment="1" applyProtection="1">
      <alignment horizontal="left" vertical="center" wrapText="1"/>
    </xf>
    <xf numFmtId="0" fontId="19" fillId="5" borderId="14" xfId="1" applyFill="1" applyBorder="1" applyAlignment="1" applyProtection="1"/>
    <xf numFmtId="0" fontId="19" fillId="0" borderId="23" xfId="1" applyBorder="1" applyAlignment="1" applyProtection="1"/>
    <xf numFmtId="0" fontId="15" fillId="5" borderId="17" xfId="0" applyFont="1" applyFill="1" applyBorder="1" applyAlignment="1" applyProtection="1">
      <alignment horizontal="left" vertical="center" wrapText="1"/>
    </xf>
    <xf numFmtId="0" fontId="15" fillId="5" borderId="18" xfId="0" applyFont="1" applyFill="1" applyBorder="1" applyAlignment="1" applyProtection="1">
      <alignment horizontal="left" vertical="center" wrapText="1"/>
    </xf>
    <xf numFmtId="0" fontId="19" fillId="5" borderId="19" xfId="1" applyFill="1" applyBorder="1" applyAlignment="1" applyProtection="1"/>
    <xf numFmtId="0" fontId="19" fillId="0" borderId="11" xfId="1" applyBorder="1" applyAlignment="1" applyProtection="1"/>
    <xf numFmtId="0" fontId="19" fillId="0" borderId="12" xfId="1" applyBorder="1" applyProtection="1"/>
    <xf numFmtId="0" fontId="19" fillId="0" borderId="11" xfId="1" applyBorder="1" applyProtection="1"/>
    <xf numFmtId="0" fontId="19" fillId="0" borderId="0" xfId="1" applyAlignment="1" applyProtection="1">
      <alignment horizontal="center" vertical="center"/>
    </xf>
    <xf numFmtId="0" fontId="19" fillId="0" borderId="6" xfId="1" applyBorder="1" applyAlignment="1" applyProtection="1">
      <alignment horizontal="center" vertical="center" wrapText="1"/>
    </xf>
    <xf numFmtId="0" fontId="19" fillId="0" borderId="3" xfId="1" applyBorder="1" applyAlignment="1" applyProtection="1">
      <alignment horizontal="center" vertical="center" wrapText="1"/>
    </xf>
    <xf numFmtId="0" fontId="19" fillId="0" borderId="12" xfId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9" fillId="0" borderId="32" xfId="1" applyBorder="1" applyAlignment="1" applyProtection="1">
      <alignment horizontal="center" vertical="center" wrapText="1"/>
    </xf>
    <xf numFmtId="0" fontId="19" fillId="0" borderId="33" xfId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left" vertical="center" wrapText="1"/>
    </xf>
    <xf numFmtId="0" fontId="19" fillId="0" borderId="11" xfId="1" applyBorder="1" applyAlignment="1" applyProtection="1">
      <alignment horizontal="left" vertical="center" wrapText="1"/>
    </xf>
    <xf numFmtId="0" fontId="19" fillId="0" borderId="12" xfId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center" vertical="center"/>
    </xf>
    <xf numFmtId="0" fontId="19" fillId="0" borderId="34" xfId="1" applyBorder="1" applyAlignment="1" applyProtection="1">
      <alignment horizontal="center" vertical="center"/>
    </xf>
    <xf numFmtId="0" fontId="19" fillId="0" borderId="23" xfId="1" applyBorder="1" applyAlignment="1" applyProtection="1">
      <alignment horizontal="center" vertical="center"/>
    </xf>
    <xf numFmtId="0" fontId="19" fillId="0" borderId="22" xfId="1" applyBorder="1" applyAlignment="1" applyProtection="1">
      <alignment horizontal="left" vertical="center" wrapText="1"/>
    </xf>
    <xf numFmtId="0" fontId="19" fillId="0" borderId="23" xfId="1" applyBorder="1" applyAlignment="1" applyProtection="1">
      <alignment horizontal="left" vertical="center" wrapText="1"/>
    </xf>
    <xf numFmtId="0" fontId="16" fillId="0" borderId="8" xfId="0" applyFont="1" applyBorder="1" applyAlignment="1" applyProtection="1">
      <alignment horizontal="center" vertical="center"/>
    </xf>
    <xf numFmtId="0" fontId="19" fillId="0" borderId="32" xfId="1" applyBorder="1" applyAlignment="1" applyProtection="1">
      <alignment horizontal="center" vertical="center"/>
    </xf>
    <xf numFmtId="0" fontId="19" fillId="0" borderId="33" xfId="1" applyBorder="1" applyAlignment="1" applyProtection="1">
      <alignment horizontal="center" vertical="center"/>
    </xf>
    <xf numFmtId="0" fontId="19" fillId="0" borderId="3" xfId="1" applyBorder="1" applyAlignment="1" applyProtection="1">
      <alignment horizontal="center" vertical="center"/>
    </xf>
    <xf numFmtId="0" fontId="19" fillId="0" borderId="12" xfId="1" applyBorder="1" applyAlignment="1" applyProtection="1">
      <alignment horizontal="center" vertical="center"/>
    </xf>
    <xf numFmtId="0" fontId="19" fillId="0" borderId="18" xfId="1" applyBorder="1" applyAlignment="1" applyProtection="1">
      <alignment horizontal="left" vertical="center" wrapText="1"/>
    </xf>
    <xf numFmtId="0" fontId="19" fillId="0" borderId="19" xfId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top" wrapText="1"/>
    </xf>
    <xf numFmtId="0" fontId="0" fillId="0" borderId="0" xfId="0" applyFill="1" applyProtection="1"/>
    <xf numFmtId="164" fontId="21" fillId="0" borderId="19" xfId="1" applyNumberFormat="1" applyFont="1" applyBorder="1" applyProtection="1"/>
    <xf numFmtId="164" fontId="21" fillId="0" borderId="23" xfId="1" applyNumberFormat="1" applyFont="1" applyBorder="1" applyProtection="1"/>
    <xf numFmtId="164" fontId="6" fillId="0" borderId="14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6" fillId="0" borderId="25" xfId="0" applyNumberFormat="1" applyFont="1" applyBorder="1" applyAlignment="1" applyProtection="1">
      <alignment horizontal="center" vertical="center"/>
    </xf>
    <xf numFmtId="164" fontId="6" fillId="0" borderId="26" xfId="0" applyNumberFormat="1" applyFont="1" applyBorder="1" applyAlignment="1" applyProtection="1">
      <alignment horizontal="center" vertical="center"/>
    </xf>
    <xf numFmtId="164" fontId="6" fillId="0" borderId="27" xfId="0" applyNumberFormat="1" applyFont="1" applyBorder="1" applyAlignment="1" applyProtection="1">
      <alignment horizontal="center" vertical="center"/>
    </xf>
    <xf numFmtId="164" fontId="21" fillId="0" borderId="5" xfId="1" applyNumberFormat="1" applyFont="1" applyBorder="1" applyAlignment="1" applyProtection="1"/>
    <xf numFmtId="164" fontId="21" fillId="0" borderId="19" xfId="1" applyNumberFormat="1" applyFont="1" applyBorder="1" applyAlignment="1" applyProtection="1"/>
    <xf numFmtId="164" fontId="21" fillId="0" borderId="16" xfId="1" applyNumberFormat="1" applyFont="1" applyBorder="1" applyAlignment="1" applyProtection="1"/>
    <xf numFmtId="164" fontId="21" fillId="0" borderId="31" xfId="1" applyNumberFormat="1" applyFont="1" applyBorder="1" applyAlignment="1" applyProtection="1"/>
    <xf numFmtId="164" fontId="21" fillId="0" borderId="11" xfId="1" applyNumberFormat="1" applyFont="1" applyBorder="1" applyAlignment="1" applyProtection="1"/>
    <xf numFmtId="164" fontId="21" fillId="0" borderId="12" xfId="1" applyNumberFormat="1" applyFont="1" applyBorder="1" applyAlignment="1" applyProtection="1"/>
    <xf numFmtId="164" fontId="21" fillId="0" borderId="23" xfId="1" applyNumberFormat="1" applyFont="1" applyBorder="1" applyAlignment="1" applyProtection="1"/>
    <xf numFmtId="164" fontId="21" fillId="0" borderId="12" xfId="1" applyNumberFormat="1" applyFont="1" applyBorder="1" applyProtection="1"/>
    <xf numFmtId="0" fontId="22" fillId="0" borderId="0" xfId="0" applyFont="1" applyAlignment="1" applyProtection="1">
      <alignment horizontal="left" vertical="top" wrapText="1"/>
    </xf>
  </cellXfs>
  <cellStyles count="2">
    <cellStyle name="Обычный" xfId="0" builtinId="0"/>
    <cellStyle name="УровеньСтрок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view="pageBreakPreview" zoomScale="55" zoomScaleSheetLayoutView="55" workbookViewId="0">
      <selection activeCell="B69" sqref="B69:P79"/>
    </sheetView>
  </sheetViews>
  <sheetFormatPr defaultColWidth="9.140625" defaultRowHeight="15" x14ac:dyDescent="0.25"/>
  <cols>
    <col min="1" max="1" width="9.140625" style="2"/>
    <col min="2" max="2" width="52" style="2" customWidth="1"/>
    <col min="3" max="16" width="13.7109375" style="2" customWidth="1"/>
    <col min="17" max="16384" width="9.140625" style="2"/>
  </cols>
  <sheetData>
    <row r="1" spans="1:16" x14ac:dyDescent="0.25">
      <c r="A1" s="220"/>
      <c r="L1" s="1"/>
      <c r="M1" s="1"/>
      <c r="N1" s="1"/>
      <c r="O1" s="1"/>
      <c r="P1" s="111"/>
    </row>
    <row r="2" spans="1:16" ht="25.5" x14ac:dyDescent="0.25">
      <c r="A2" s="220"/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6" ht="18.75" x14ac:dyDescent="0.25">
      <c r="A3" s="220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" customHeight="1" x14ac:dyDescent="0.25">
      <c r="A4" s="220"/>
      <c r="B4" s="113" t="s">
        <v>1</v>
      </c>
      <c r="C4" s="115" t="s">
        <v>2</v>
      </c>
      <c r="D4" s="116"/>
      <c r="E4" s="115" t="s">
        <v>3</v>
      </c>
      <c r="F4" s="116"/>
      <c r="G4" s="115" t="s">
        <v>4</v>
      </c>
      <c r="H4" s="116"/>
      <c r="I4" s="7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6" t="s">
        <v>11</v>
      </c>
      <c r="P4" s="9" t="s">
        <v>12</v>
      </c>
    </row>
    <row r="5" spans="1:16" ht="18" customHeight="1" x14ac:dyDescent="0.25">
      <c r="A5" s="220"/>
      <c r="B5" s="114"/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10" t="s">
        <v>24</v>
      </c>
      <c r="O5" s="11" t="s">
        <v>25</v>
      </c>
      <c r="P5" s="12" t="s">
        <v>26</v>
      </c>
    </row>
    <row r="6" spans="1:16" ht="18" customHeight="1" x14ac:dyDescent="0.25">
      <c r="A6" s="220"/>
      <c r="B6" s="117" t="s">
        <v>27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16" ht="18" customHeight="1" x14ac:dyDescent="0.25">
      <c r="A7" s="220"/>
      <c r="B7" s="13" t="s">
        <v>28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>
        <v>0.15</v>
      </c>
      <c r="O7" s="15"/>
      <c r="P7" s="16"/>
    </row>
    <row r="8" spans="1:16" ht="18" customHeight="1" x14ac:dyDescent="0.25">
      <c r="A8" s="220"/>
      <c r="B8" s="120" t="s">
        <v>29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2"/>
    </row>
    <row r="9" spans="1:16" ht="18" customHeight="1" x14ac:dyDescent="0.25">
      <c r="A9" s="220"/>
      <c r="B9" s="17" t="s">
        <v>30</v>
      </c>
      <c r="C9" s="18"/>
      <c r="D9" s="18"/>
      <c r="E9" s="18"/>
      <c r="F9" s="18"/>
      <c r="G9" s="18"/>
      <c r="H9" s="18"/>
      <c r="I9" s="18"/>
      <c r="J9" s="19"/>
      <c r="K9" s="18"/>
      <c r="L9" s="18"/>
      <c r="M9" s="18"/>
      <c r="N9" s="18">
        <v>0.15</v>
      </c>
      <c r="O9" s="20"/>
      <c r="P9" s="21"/>
    </row>
    <row r="10" spans="1:16" ht="20.100000000000001" customHeight="1" x14ac:dyDescent="0.35">
      <c r="A10" s="220"/>
      <c r="B10" s="120" t="s">
        <v>31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221"/>
    </row>
    <row r="11" spans="1:16" ht="20.100000000000001" customHeight="1" x14ac:dyDescent="0.25">
      <c r="A11" s="220"/>
      <c r="B11" s="13" t="s">
        <v>28</v>
      </c>
      <c r="C11" s="14">
        <v>0.20100000000000001</v>
      </c>
      <c r="D11" s="14">
        <v>0.20100000000000001</v>
      </c>
      <c r="E11" s="14">
        <v>0.191</v>
      </c>
      <c r="F11" s="14">
        <v>0.191</v>
      </c>
      <c r="G11" s="14">
        <v>0.18600000000000003</v>
      </c>
      <c r="H11" s="14">
        <v>0.18600000000000003</v>
      </c>
      <c r="I11" s="14">
        <v>0.18600000000000003</v>
      </c>
      <c r="J11" s="14">
        <v>0.18600000000000003</v>
      </c>
      <c r="K11" s="14">
        <v>0.18600000000000003</v>
      </c>
      <c r="L11" s="14">
        <v>7.8E-2</v>
      </c>
      <c r="M11" s="14">
        <v>8.199999999999999E-2</v>
      </c>
      <c r="N11" s="14">
        <v>9.6999999999999989E-2</v>
      </c>
      <c r="O11" s="22">
        <v>1E-4</v>
      </c>
      <c r="P11" s="23"/>
    </row>
    <row r="12" spans="1:16" ht="20.100000000000001" customHeight="1" x14ac:dyDescent="0.35">
      <c r="A12" s="220"/>
      <c r="B12" s="124" t="s">
        <v>32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222"/>
    </row>
    <row r="13" spans="1:16" ht="20.100000000000001" customHeight="1" x14ac:dyDescent="0.25">
      <c r="A13" s="220"/>
      <c r="B13" s="13" t="s">
        <v>28</v>
      </c>
      <c r="C13" s="24">
        <f>(POWER(1+C15/12,3)-1)*12/3</f>
        <v>0.20076835355179234</v>
      </c>
      <c r="D13" s="24">
        <f>(POWER(1+D15/12,3)-1)*12/3</f>
        <v>0.20076835355179234</v>
      </c>
      <c r="E13" s="223">
        <f>(POWER(1+E15/12,6)-1)*12/6</f>
        <v>0.19065973162514016</v>
      </c>
      <c r="F13" s="223">
        <f>(POWER(1+F15/12,6)-1)*12/6</f>
        <v>0.19065973162514016</v>
      </c>
      <c r="G13" s="223">
        <f>(POWER(1+G15/12,9)-1)*12/9</f>
        <v>0.1850021037856798</v>
      </c>
      <c r="H13" s="223">
        <f>(POWER(1+H15/12,9)-1)*12/9</f>
        <v>0.1850021037856798</v>
      </c>
      <c r="I13" s="223">
        <f>(POWER(1+I15/12,10)-1)*12/10</f>
        <v>0.186373108440407</v>
      </c>
      <c r="J13" s="223">
        <f>(POWER(1+J15/12,12)-1)*12/12</f>
        <v>0.185059610158403</v>
      </c>
      <c r="K13" s="223">
        <f>(POWER(1+K15/12,13)-1)*12/13</f>
        <v>0.18522787174475594</v>
      </c>
      <c r="L13" s="223">
        <f>(POWER(1+L15/12,18)-1)*12/18</f>
        <v>7.7454516854069386E-2</v>
      </c>
      <c r="M13" s="223">
        <f>(POWER(1+M15/12,24)-1)*12/24</f>
        <v>8.1223323434884698E-2</v>
      </c>
      <c r="N13" s="223">
        <f>(POWER(1+N15/12,36)-1)*12/36</f>
        <v>9.579440244182158E-2</v>
      </c>
      <c r="O13" s="223">
        <f>(POWER(1+O15/12,48)-1)*12/48</f>
        <v>1.0001958583644166E-4</v>
      </c>
      <c r="P13" s="224"/>
    </row>
    <row r="14" spans="1:16" ht="20.100000000000001" customHeight="1" x14ac:dyDescent="0.35">
      <c r="A14" s="220"/>
      <c r="B14" s="124" t="s">
        <v>33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222"/>
    </row>
    <row r="15" spans="1:16" ht="20.100000000000001" customHeight="1" x14ac:dyDescent="0.25">
      <c r="A15" s="220"/>
      <c r="B15" s="13" t="s">
        <v>28</v>
      </c>
      <c r="C15" s="223">
        <v>0.19750000000000001</v>
      </c>
      <c r="D15" s="223">
        <v>0.19750000000000001</v>
      </c>
      <c r="E15" s="223">
        <v>0.18350000000000002</v>
      </c>
      <c r="F15" s="223">
        <v>0.18350000000000002</v>
      </c>
      <c r="G15" s="223">
        <v>0.17449999999999999</v>
      </c>
      <c r="H15" s="223">
        <v>0.17449999999999999</v>
      </c>
      <c r="I15" s="223">
        <v>0.17449999999999999</v>
      </c>
      <c r="J15" s="223">
        <v>0.17100000000000001</v>
      </c>
      <c r="K15" s="223">
        <v>0.17</v>
      </c>
      <c r="L15" s="223">
        <v>7.3499999999999996E-2</v>
      </c>
      <c r="M15" s="223">
        <v>7.5499999999999998E-2</v>
      </c>
      <c r="N15" s="223">
        <v>8.4499999999999992E-2</v>
      </c>
      <c r="O15" s="225">
        <v>1E-4</v>
      </c>
      <c r="P15" s="224"/>
    </row>
    <row r="16" spans="1:16" ht="20.100000000000001" customHeight="1" x14ac:dyDescent="0.35">
      <c r="A16" s="220"/>
      <c r="B16" s="124" t="s">
        <v>34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222"/>
    </row>
    <row r="17" spans="1:18" ht="20.100000000000001" customHeight="1" x14ac:dyDescent="0.25">
      <c r="A17" s="220"/>
      <c r="B17" s="13" t="s">
        <v>30</v>
      </c>
      <c r="C17" s="14">
        <v>0.20499999999999999</v>
      </c>
      <c r="D17" s="14">
        <v>0.20499999999999999</v>
      </c>
      <c r="E17" s="14">
        <v>0.19500000000000001</v>
      </c>
      <c r="F17" s="14">
        <v>0.19500000000000001</v>
      </c>
      <c r="G17" s="14">
        <v>0.19</v>
      </c>
      <c r="H17" s="14">
        <v>0.19</v>
      </c>
      <c r="I17" s="14">
        <v>1E-4</v>
      </c>
      <c r="J17" s="223">
        <v>0.19</v>
      </c>
      <c r="K17" s="223">
        <v>0.19</v>
      </c>
      <c r="L17" s="223">
        <v>8.199999999999999E-2</v>
      </c>
      <c r="M17" s="223">
        <v>8.5999999999999993E-2</v>
      </c>
      <c r="N17" s="223">
        <v>0.10099999999999999</v>
      </c>
      <c r="O17" s="223">
        <v>1E-4</v>
      </c>
      <c r="P17" s="224"/>
    </row>
    <row r="18" spans="1:18" ht="20.100000000000001" customHeight="1" x14ac:dyDescent="0.35">
      <c r="A18" s="220"/>
      <c r="B18" s="124" t="s">
        <v>35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222"/>
    </row>
    <row r="19" spans="1:18" ht="20.100000000000001" customHeight="1" x14ac:dyDescent="0.25">
      <c r="A19" s="220"/>
      <c r="B19" s="13" t="s">
        <v>30</v>
      </c>
      <c r="C19" s="24">
        <f>(POWER(1+C21/12,3)-1)*12/3</f>
        <v>0.20490245915133176</v>
      </c>
      <c r="D19" s="24">
        <f>(POWER(1+D21/12,3)-1)*12/3</f>
        <v>0.20490245915133176</v>
      </c>
      <c r="E19" s="223">
        <f>(POWER(1+E21/12,6)-1)*12/6</f>
        <v>0.19497860598494299</v>
      </c>
      <c r="F19" s="223">
        <f>(POWER(1+F21/12,6)-1)*12/6</f>
        <v>0.19497860598494299</v>
      </c>
      <c r="G19" s="223">
        <f>(POWER(1+G21/12,9)-1)*12/9</f>
        <v>0.18949772712362675</v>
      </c>
      <c r="H19" s="223">
        <f>(POWER(1+H21/12,9)-1)*12/9</f>
        <v>0.18949772712362675</v>
      </c>
      <c r="I19" s="223">
        <f>(POWER(1+I21/12,10)-1)*12/10</f>
        <v>1.0000375008383245E-4</v>
      </c>
      <c r="J19" s="223">
        <f>(POWER(1+J21/12,12)-1)*12/12</f>
        <v>0.18974170645863997</v>
      </c>
      <c r="K19" s="223">
        <f>(POWER(1+K21/12,13)-1)*12/13</f>
        <v>0.18997278875534163</v>
      </c>
      <c r="L19" s="223">
        <f>(POWER(1+L21/12,18)-1)*12/18</f>
        <v>8.1904582596351957E-2</v>
      </c>
      <c r="M19" s="223">
        <f>(POWER(1+M21/12,24)-1)*12/24</f>
        <v>8.5861682852319987E-2</v>
      </c>
      <c r="N19" s="223">
        <f>(POWER(1+N21/12,36)-1)*12/36</f>
        <v>0.10093765927250346</v>
      </c>
      <c r="O19" s="223">
        <f>(POWER(1+O21/12,48)-1)*12/48</f>
        <v>1.0001958583644166E-4</v>
      </c>
      <c r="P19" s="224"/>
    </row>
    <row r="20" spans="1:18" ht="20.100000000000001" customHeight="1" x14ac:dyDescent="0.35">
      <c r="A20" s="220"/>
      <c r="B20" s="124" t="s">
        <v>36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222"/>
    </row>
    <row r="21" spans="1:18" ht="20.100000000000001" customHeight="1" x14ac:dyDescent="0.25">
      <c r="A21" s="220"/>
      <c r="B21" s="26" t="s">
        <v>30</v>
      </c>
      <c r="C21" s="226">
        <v>0.20149999999999998</v>
      </c>
      <c r="D21" s="226">
        <v>0.20149999999999998</v>
      </c>
      <c r="E21" s="226">
        <v>0.1875</v>
      </c>
      <c r="F21" s="226">
        <v>0.1875</v>
      </c>
      <c r="G21" s="226">
        <v>0.17850000000000002</v>
      </c>
      <c r="H21" s="226">
        <v>0.17850000000000002</v>
      </c>
      <c r="I21" s="28">
        <v>1E-4</v>
      </c>
      <c r="J21" s="226">
        <v>0.17499999999999999</v>
      </c>
      <c r="K21" s="226">
        <v>0.17399999999999999</v>
      </c>
      <c r="L21" s="226">
        <v>7.7499999999999999E-2</v>
      </c>
      <c r="M21" s="226">
        <v>7.9500000000000001E-2</v>
      </c>
      <c r="N21" s="226">
        <v>8.8499999999999995E-2</v>
      </c>
      <c r="O21" s="227">
        <v>1E-4</v>
      </c>
      <c r="P21" s="228"/>
    </row>
    <row r="22" spans="1:18" ht="20.100000000000001" customHeight="1" x14ac:dyDescent="0.35">
      <c r="A22" s="220"/>
      <c r="B22" s="132" t="s">
        <v>37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229"/>
    </row>
    <row r="23" spans="1:18" ht="20.100000000000001" customHeight="1" x14ac:dyDescent="0.25">
      <c r="A23" s="220"/>
      <c r="B23" s="13" t="s">
        <v>38</v>
      </c>
      <c r="C23" s="223">
        <f>(POWER(1+C25/12,3)-1)*12/3</f>
        <v>6.2320885018519512E-2</v>
      </c>
      <c r="D23" s="223">
        <f>(POWER(1+D25/12,3)-1)*12/3</f>
        <v>6.2320885018519512E-2</v>
      </c>
      <c r="E23" s="223">
        <f>(POWER(1+E25/12,6)-1)*12/6</f>
        <v>5.6657412773245763E-2</v>
      </c>
      <c r="F23" s="223">
        <f>(POWER(1+F25/12,6)-1)*12/6</f>
        <v>5.6657412773245763E-2</v>
      </c>
      <c r="G23" s="223">
        <f>(POWER(1+G25/12,9)-1)*12/9</f>
        <v>5.7056795902468892E-2</v>
      </c>
      <c r="H23" s="223">
        <f>(POWER(1+H25/12,9)-1)*12/9</f>
        <v>5.7056795902468892E-2</v>
      </c>
      <c r="I23" s="223"/>
      <c r="J23" s="223"/>
      <c r="K23" s="223">
        <f>(POWER(1+K25/12,13)-1)*12/13</f>
        <v>5.6538212072894591E-2</v>
      </c>
      <c r="L23" s="223">
        <f>(POWER(1+L25/12,18)-1)*12/18</f>
        <v>5.7195997551898824E-2</v>
      </c>
      <c r="M23" s="223">
        <f>(POWER(1+M25/12,24)-1)*12/24</f>
        <v>5.7998783742172488E-2</v>
      </c>
      <c r="N23" s="223">
        <f>(POWER(1+N25/12,36)-1)*12/36</f>
        <v>5.9649534153866389E-2</v>
      </c>
      <c r="O23" s="30"/>
      <c r="P23" s="31"/>
    </row>
    <row r="24" spans="1:18" ht="20.100000000000001" customHeight="1" x14ac:dyDescent="0.35">
      <c r="A24" s="220"/>
      <c r="B24" s="120" t="s">
        <v>39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230"/>
    </row>
    <row r="25" spans="1:18" ht="20.100000000000001" customHeight="1" x14ac:dyDescent="0.25">
      <c r="A25" s="220"/>
      <c r="B25" s="13" t="s">
        <v>38</v>
      </c>
      <c r="C25" s="223">
        <v>6.2E-2</v>
      </c>
      <c r="D25" s="223">
        <v>6.2E-2</v>
      </c>
      <c r="E25" s="223">
        <v>5.5999999999999994E-2</v>
      </c>
      <c r="F25" s="223">
        <v>5.5999999999999994E-2</v>
      </c>
      <c r="G25" s="223">
        <v>5.5999999999999994E-2</v>
      </c>
      <c r="H25" s="223">
        <v>5.5999999999999994E-2</v>
      </c>
      <c r="I25" s="223"/>
      <c r="J25" s="223"/>
      <c r="K25" s="223">
        <v>5.5E-2</v>
      </c>
      <c r="L25" s="223">
        <v>5.5E-2</v>
      </c>
      <c r="M25" s="223">
        <v>5.5E-2</v>
      </c>
      <c r="N25" s="223">
        <v>5.5E-2</v>
      </c>
      <c r="O25" s="30"/>
      <c r="P25" s="31"/>
    </row>
    <row r="26" spans="1:18" ht="20.100000000000001" customHeight="1" x14ac:dyDescent="0.35">
      <c r="A26" s="220"/>
      <c r="B26" s="127" t="s">
        <v>40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231"/>
      <c r="Q26" s="32"/>
      <c r="R26" s="32"/>
    </row>
    <row r="27" spans="1:18" ht="20.100000000000001" customHeight="1" x14ac:dyDescent="0.25">
      <c r="A27" s="220"/>
      <c r="B27" s="13" t="s">
        <v>30</v>
      </c>
      <c r="C27" s="223">
        <f>(POWER(1+C29/12,3)-1)*12/3</f>
        <v>6.6363665500000835E-2</v>
      </c>
      <c r="D27" s="223">
        <f>(POWER(1+D29/12,3)-1)*12/3</f>
        <v>6.6363665500000835E-2</v>
      </c>
      <c r="E27" s="223">
        <f>(POWER(1+E29/12,6)-1)*12/6</f>
        <v>6.0755018787529202E-2</v>
      </c>
      <c r="F27" s="223">
        <f>(POWER(1+F29/12,6)-1)*12/6</f>
        <v>6.0755018787529202E-2</v>
      </c>
      <c r="G27" s="223">
        <f>(POWER(1+G29/12,9)-1)*12/9</f>
        <v>6.1214105526752029E-2</v>
      </c>
      <c r="H27" s="223">
        <f>(POWER(1+H29/12,9)-1)*12/9</f>
        <v>6.1214105526752029E-2</v>
      </c>
      <c r="I27" s="223"/>
      <c r="J27" s="223"/>
      <c r="K27" s="223">
        <f>(POWER(1+K29/12,13)-1)*12/13</f>
        <v>6.0772266462868436E-2</v>
      </c>
      <c r="L27" s="223">
        <f>(POWER(1+L29/12,18)-1)*12/18</f>
        <v>6.1531573374245419E-2</v>
      </c>
      <c r="M27" s="223">
        <f>(POWER(1+M29/12,24)-1)*12/24</f>
        <v>6.2459404909854244E-2</v>
      </c>
      <c r="N27" s="223">
        <f>(POWER(1+N29/12,36)-1)*12/36</f>
        <v>6.4371174265677997E-2</v>
      </c>
      <c r="O27" s="30"/>
      <c r="P27" s="31"/>
      <c r="Q27" s="32"/>
      <c r="R27" s="32"/>
    </row>
    <row r="28" spans="1:18" ht="20.100000000000001" customHeight="1" x14ac:dyDescent="0.35">
      <c r="A28" s="220"/>
      <c r="B28" s="129" t="s">
        <v>41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232"/>
      <c r="Q28" s="32"/>
      <c r="R28" s="32"/>
    </row>
    <row r="29" spans="1:18" ht="20.100000000000001" customHeight="1" x14ac:dyDescent="0.25">
      <c r="A29" s="220"/>
      <c r="B29" s="13" t="s">
        <v>42</v>
      </c>
      <c r="C29" s="223">
        <v>6.6000000000000003E-2</v>
      </c>
      <c r="D29" s="223">
        <v>6.6000000000000003E-2</v>
      </c>
      <c r="E29" s="223">
        <v>0.06</v>
      </c>
      <c r="F29" s="223">
        <v>0.06</v>
      </c>
      <c r="G29" s="223">
        <v>0.06</v>
      </c>
      <c r="H29" s="223">
        <v>0.06</v>
      </c>
      <c r="I29" s="223"/>
      <c r="J29" s="223"/>
      <c r="K29" s="223">
        <v>5.8999999999999997E-2</v>
      </c>
      <c r="L29" s="223">
        <v>5.8999999999999997E-2</v>
      </c>
      <c r="M29" s="223">
        <v>5.8999999999999997E-2</v>
      </c>
      <c r="N29" s="223">
        <v>5.8999999999999997E-2</v>
      </c>
      <c r="O29" s="30"/>
      <c r="P29" s="31"/>
      <c r="Q29" s="32"/>
      <c r="R29" s="32"/>
    </row>
    <row r="30" spans="1:18" ht="20.100000000000001" customHeight="1" x14ac:dyDescent="0.35">
      <c r="A30" s="220"/>
      <c r="B30" s="131" t="s">
        <v>43</v>
      </c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4"/>
      <c r="Q30" s="32"/>
      <c r="R30" s="32"/>
    </row>
    <row r="31" spans="1:18" ht="20.100000000000001" customHeight="1" x14ac:dyDescent="0.35">
      <c r="A31" s="220"/>
      <c r="B31" s="26" t="s">
        <v>28</v>
      </c>
      <c r="C31" s="33"/>
      <c r="D31" s="33"/>
      <c r="E31" s="33"/>
      <c r="F31" s="33"/>
      <c r="G31" s="33"/>
      <c r="H31" s="33"/>
      <c r="I31" s="33"/>
      <c r="J31" s="33"/>
      <c r="K31" s="33"/>
      <c r="L31" s="27"/>
      <c r="M31" s="27">
        <f>(POWER(1+'Новые ставки 22.05.2023 (2)'!M35/12,24)-1)*12/24</f>
        <v>4.1571479579533333E-2</v>
      </c>
      <c r="N31" s="27">
        <f>(POWER(1+'Новые ставки 22.05.2023 (2)'!N35/12,36)-1)*12/36</f>
        <v>4.2423958172638297E-2</v>
      </c>
      <c r="O31" s="27">
        <f>(POWER(1+'Новые ставки 22.05.2023 (2)'!O35/12,48)-1)*12/48</f>
        <v>3.7509857705219307E-2</v>
      </c>
      <c r="P31" s="29">
        <f>(POWER(1+'Новые ставки 22.05.2023 (2)'!P35/12,59)-1)*12/59</f>
        <v>3.460487141880543E-2</v>
      </c>
      <c r="Q31" s="32"/>
      <c r="R31" s="32"/>
    </row>
    <row r="32" spans="1:18" ht="20.100000000000001" customHeight="1" x14ac:dyDescent="0.35">
      <c r="A32" s="220"/>
      <c r="B32" s="132" t="s">
        <v>44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229"/>
      <c r="Q32" s="32"/>
      <c r="R32" s="32"/>
    </row>
    <row r="33" spans="1:18" ht="20.100000000000001" customHeight="1" x14ac:dyDescent="0.25">
      <c r="A33" s="220"/>
      <c r="B33" s="13" t="s">
        <v>28</v>
      </c>
      <c r="C33" s="223">
        <f>(POWER(1+C35/12,3)-1)*12/3</f>
        <v>6.0300499999998536E-2</v>
      </c>
      <c r="D33" s="223">
        <f>(POWER(1+D35/12,3)-1)*12/3</f>
        <v>6.0300499999998536E-2</v>
      </c>
      <c r="E33" s="223">
        <f>(POWER(1+E35/12,6)-1)*12/6</f>
        <v>5.5634072869522821E-2</v>
      </c>
      <c r="F33" s="223">
        <f>(POWER(1+F35/12,6)-1)*12/6</f>
        <v>5.5634072869522821E-2</v>
      </c>
      <c r="G33" s="223">
        <f>(POWER(1+G35/12,9)-1)*12/9</f>
        <v>5.0841486033332238E-2</v>
      </c>
      <c r="H33" s="223">
        <f>(POWER(1+H35/12,9)-1)*12/9</f>
        <v>5.0841486033332238E-2</v>
      </c>
      <c r="I33" s="223"/>
      <c r="J33" s="223"/>
      <c r="K33" s="223">
        <f>(POWER(1+K35/12,13)-1)*12/13</f>
        <v>4.0809859750329233E-2</v>
      </c>
      <c r="L33" s="223">
        <f>(POWER(1+L35/12,18)-1)*12/18</f>
        <v>4.1153735701025873E-2</v>
      </c>
      <c r="M33" s="223">
        <f>(POWER(1+M35/12,24)-1)*12/24</f>
        <v>4.1571479579533333E-2</v>
      </c>
      <c r="N33" s="223">
        <f>(POWER(1+N35/12,36)-1)*12/36</f>
        <v>4.2423958172638297E-2</v>
      </c>
      <c r="O33" s="30"/>
      <c r="P33" s="31"/>
      <c r="Q33" s="32"/>
      <c r="R33" s="32"/>
    </row>
    <row r="34" spans="1:18" ht="20.100000000000001" customHeight="1" x14ac:dyDescent="0.35">
      <c r="A34" s="220"/>
      <c r="B34" s="120" t="s">
        <v>45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230"/>
    </row>
    <row r="35" spans="1:18" ht="20.100000000000001" customHeight="1" x14ac:dyDescent="0.25">
      <c r="A35" s="220"/>
      <c r="B35" s="13" t="s">
        <v>28</v>
      </c>
      <c r="C35" s="223">
        <v>0.06</v>
      </c>
      <c r="D35" s="223">
        <v>0.06</v>
      </c>
      <c r="E35" s="223">
        <v>5.5E-2</v>
      </c>
      <c r="F35" s="223">
        <v>5.5E-2</v>
      </c>
      <c r="G35" s="223">
        <v>0.05</v>
      </c>
      <c r="H35" s="223">
        <v>0.05</v>
      </c>
      <c r="I35" s="223"/>
      <c r="J35" s="223"/>
      <c r="K35" s="223">
        <v>0.04</v>
      </c>
      <c r="L35" s="223">
        <v>0.04</v>
      </c>
      <c r="M35" s="223">
        <v>0.04</v>
      </c>
      <c r="N35" s="223">
        <v>0.04</v>
      </c>
      <c r="O35" s="34"/>
      <c r="P35" s="31"/>
    </row>
    <row r="36" spans="1:18" ht="20.100000000000001" customHeight="1" x14ac:dyDescent="0.35">
      <c r="A36" s="220"/>
      <c r="B36" s="124" t="s">
        <v>46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235"/>
    </row>
    <row r="37" spans="1:18" ht="20.100000000000001" customHeight="1" x14ac:dyDescent="0.25">
      <c r="A37" s="220"/>
      <c r="B37" s="13" t="s">
        <v>28</v>
      </c>
      <c r="C37" s="223">
        <f>(POWER(1+C39/12,3)-1)*12/3</f>
        <v>6.4341940148149313E-2</v>
      </c>
      <c r="D37" s="223">
        <f>(POWER(1+D39/12,3)-1)*12/3</f>
        <v>6.4341940148149313E-2</v>
      </c>
      <c r="E37" s="223">
        <f>(POWER(1+E39/12,6)-1)*12/6</f>
        <v>5.9729980042261932E-2</v>
      </c>
      <c r="F37" s="223">
        <f>(POWER(1+F39/12,6)-1)*12/6</f>
        <v>5.9729980042261932E-2</v>
      </c>
      <c r="G37" s="223">
        <f>(POWER(1+G39/12,9)-1)*12/9</f>
        <v>5.4982275201437801E-2</v>
      </c>
      <c r="H37" s="223">
        <f>(POWER(1+H39/12,9)-1)*12/9</f>
        <v>5.4982275201437801E-2</v>
      </c>
      <c r="I37" s="223"/>
      <c r="J37" s="223"/>
      <c r="K37" s="223">
        <f>(POWER(1+K39/12,13)-1)*12/13</f>
        <v>4.4981134310483631E-2</v>
      </c>
      <c r="L37" s="223">
        <f>(POWER(1+L39/12,18)-1)*12/18</f>
        <v>4.5398523070772967E-2</v>
      </c>
      <c r="M37" s="223">
        <f>(POWER(1+M39/12,24)-1)*12/24</f>
        <v>4.5906195776433734E-2</v>
      </c>
      <c r="N37" s="223">
        <f>(POWER(1+N39/12,36)-1)*12/36</f>
        <v>4.6944292493528605E-2</v>
      </c>
      <c r="O37" s="34"/>
      <c r="P37" s="31"/>
    </row>
    <row r="38" spans="1:18" ht="20.100000000000001" customHeight="1" x14ac:dyDescent="0.35">
      <c r="A38" s="220"/>
      <c r="B38" s="124" t="s">
        <v>47</v>
      </c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235"/>
    </row>
    <row r="39" spans="1:18" ht="20.100000000000001" customHeight="1" x14ac:dyDescent="0.25">
      <c r="A39" s="220"/>
      <c r="B39" s="13" t="s">
        <v>28</v>
      </c>
      <c r="C39" s="223">
        <v>6.4000000000000001E-2</v>
      </c>
      <c r="D39" s="223">
        <v>6.4000000000000001E-2</v>
      </c>
      <c r="E39" s="223">
        <v>5.8999999999999997E-2</v>
      </c>
      <c r="F39" s="223">
        <v>5.8999999999999997E-2</v>
      </c>
      <c r="G39" s="223">
        <v>5.3999999999999999E-2</v>
      </c>
      <c r="H39" s="223">
        <v>5.3999999999999999E-2</v>
      </c>
      <c r="I39" s="223"/>
      <c r="J39" s="223"/>
      <c r="K39" s="223">
        <v>4.4000000000000004E-2</v>
      </c>
      <c r="L39" s="223">
        <v>4.4000000000000004E-2</v>
      </c>
      <c r="M39" s="223">
        <v>4.4000000000000004E-2</v>
      </c>
      <c r="N39" s="223">
        <v>4.4000000000000004E-2</v>
      </c>
      <c r="O39" s="34"/>
      <c r="P39" s="31"/>
    </row>
    <row r="40" spans="1:18" ht="20.100000000000001" customHeight="1" x14ac:dyDescent="0.35">
      <c r="A40" s="220"/>
      <c r="B40" s="131" t="s">
        <v>48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236"/>
    </row>
    <row r="41" spans="1:18" ht="20.100000000000001" customHeight="1" x14ac:dyDescent="0.25">
      <c r="A41" s="220"/>
      <c r="B41" s="13" t="s">
        <v>49</v>
      </c>
      <c r="C41" s="14">
        <f t="shared" ref="C41:H41" si="0">C17</f>
        <v>0.20499999999999999</v>
      </c>
      <c r="D41" s="14">
        <f t="shared" si="0"/>
        <v>0.20499999999999999</v>
      </c>
      <c r="E41" s="14">
        <f t="shared" si="0"/>
        <v>0.19500000000000001</v>
      </c>
      <c r="F41" s="14">
        <f t="shared" si="0"/>
        <v>0.19500000000000001</v>
      </c>
      <c r="G41" s="14">
        <f t="shared" si="0"/>
        <v>0.19</v>
      </c>
      <c r="H41" s="14">
        <f t="shared" si="0"/>
        <v>0.19</v>
      </c>
      <c r="I41" s="14"/>
      <c r="J41" s="223"/>
      <c r="K41" s="14">
        <f>K17</f>
        <v>0.19</v>
      </c>
      <c r="L41" s="223">
        <v>8.2000000000000003E-2</v>
      </c>
      <c r="M41" s="223">
        <v>8.5999999999999993E-2</v>
      </c>
      <c r="N41" s="223">
        <v>0.10100000000000001</v>
      </c>
      <c r="O41" s="225">
        <v>1E-4</v>
      </c>
      <c r="P41" s="224"/>
    </row>
    <row r="42" spans="1:18" ht="20.100000000000001" customHeight="1" x14ac:dyDescent="0.35">
      <c r="A42" s="220"/>
      <c r="B42" s="124" t="s">
        <v>50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</row>
    <row r="43" spans="1:18" ht="20.100000000000001" customHeight="1" x14ac:dyDescent="0.25">
      <c r="A43" s="220"/>
      <c r="B43" s="13" t="s">
        <v>49</v>
      </c>
      <c r="C43" s="24">
        <f>(POWER(1+C45/12,3)-1)*12/3</f>
        <v>0.20490245915133176</v>
      </c>
      <c r="D43" s="24">
        <f>(POWER(1+D45/12,3)-1)*12/3</f>
        <v>0.20490245915133176</v>
      </c>
      <c r="E43" s="25">
        <f>(POWER(1+E45/12,6)-1)*12/6</f>
        <v>0.19497860598494299</v>
      </c>
      <c r="F43" s="25">
        <f>(POWER(1+F45/12,6)-1)*12/6</f>
        <v>0.19497860598494299</v>
      </c>
      <c r="G43" s="25">
        <f>(POWER(1+G45/12,9)-1)*12/9</f>
        <v>0.18949772712362675</v>
      </c>
      <c r="H43" s="25">
        <f>(POWER(1+H45/12,9)-1)*12/9</f>
        <v>0.18949772712362675</v>
      </c>
      <c r="I43" s="25"/>
      <c r="J43" s="25"/>
      <c r="K43" s="25">
        <f>(POWER(1+K45/12,13)-1)*12/13</f>
        <v>0.18997278875534163</v>
      </c>
      <c r="L43" s="25">
        <f>(POWER(1+L45/12,18)-1)*12/18</f>
        <v>8.1904582596351957E-2</v>
      </c>
      <c r="M43" s="25">
        <f>(POWER(1+M45/12,24)-1)*12/24</f>
        <v>8.5861682852319987E-2</v>
      </c>
      <c r="N43" s="25">
        <f>(POWER(1+N45/12,36)-1)*12/36</f>
        <v>0.10093765927250346</v>
      </c>
      <c r="O43" s="25">
        <f>(POWER(1+O45/12,48)-1)*12/48</f>
        <v>1.0001958583644166E-4</v>
      </c>
      <c r="P43" s="16"/>
    </row>
    <row r="44" spans="1:18" ht="20.100000000000001" customHeight="1" x14ac:dyDescent="0.35">
      <c r="A44" s="220"/>
      <c r="B44" s="120" t="s">
        <v>51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3"/>
    </row>
    <row r="45" spans="1:18" ht="20.100000000000001" customHeight="1" x14ac:dyDescent="0.25">
      <c r="A45" s="220"/>
      <c r="B45" s="17" t="s">
        <v>49</v>
      </c>
      <c r="C45" s="19">
        <f t="shared" ref="C45:H45" si="1">C21</f>
        <v>0.20149999999999998</v>
      </c>
      <c r="D45" s="19">
        <f t="shared" si="1"/>
        <v>0.20149999999999998</v>
      </c>
      <c r="E45" s="19">
        <f t="shared" si="1"/>
        <v>0.1875</v>
      </c>
      <c r="F45" s="19">
        <f t="shared" si="1"/>
        <v>0.1875</v>
      </c>
      <c r="G45" s="19">
        <f t="shared" si="1"/>
        <v>0.17850000000000002</v>
      </c>
      <c r="H45" s="19">
        <f t="shared" si="1"/>
        <v>0.17850000000000002</v>
      </c>
      <c r="I45" s="19"/>
      <c r="J45" s="19"/>
      <c r="K45" s="19">
        <f>K21</f>
        <v>0.17399999999999999</v>
      </c>
      <c r="L45" s="19">
        <v>7.7499999999999999E-2</v>
      </c>
      <c r="M45" s="19">
        <v>7.9500000000000001E-2</v>
      </c>
      <c r="N45" s="19">
        <v>8.8499999999999995E-2</v>
      </c>
      <c r="O45" s="20">
        <v>1E-4</v>
      </c>
      <c r="P45" s="21"/>
    </row>
    <row r="46" spans="1:18" ht="20.100000000000001" customHeight="1" x14ac:dyDescent="0.35">
      <c r="A46" s="220"/>
      <c r="B46" s="131" t="s">
        <v>52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5"/>
    </row>
    <row r="47" spans="1:18" ht="20.100000000000001" customHeight="1" x14ac:dyDescent="0.25">
      <c r="A47" s="220"/>
      <c r="B47" s="13" t="s">
        <v>49</v>
      </c>
      <c r="C47" s="35"/>
      <c r="D47" s="35"/>
      <c r="E47" s="35"/>
      <c r="F47" s="35"/>
      <c r="G47" s="25"/>
      <c r="H47" s="25"/>
      <c r="I47" s="25"/>
      <c r="J47" s="25">
        <f>(POWER(1+'Новые ставки 22.05.2023 (2)'!J47/12,12)-1)*12/12</f>
        <v>5.116189788173342E-2</v>
      </c>
      <c r="K47" s="25">
        <f>(POWER(1+'Новые ставки 22.05.2023 (2)'!K47/12,13)-1)*12/13</f>
        <v>6.1833416237372325E-2</v>
      </c>
      <c r="L47" s="25"/>
      <c r="M47" s="25">
        <f>(POWER(1+'Новые ставки 22.05.2023 (2)'!M47/12,24)-1)*12/24</f>
        <v>5.0274150168560405E-2</v>
      </c>
      <c r="N47" s="25">
        <f>(POWER(1+'Новые ставки 22.05.2023 (2)'!N47/12,36)-1)*12/36</f>
        <v>4.0183424453996995E-2</v>
      </c>
      <c r="O47" s="36"/>
      <c r="P47" s="37"/>
    </row>
    <row r="48" spans="1:18" ht="20.100000000000001" customHeight="1" x14ac:dyDescent="0.35">
      <c r="A48" s="220"/>
      <c r="B48" s="137" t="s">
        <v>53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9"/>
    </row>
    <row r="49" spans="1:16" ht="20.100000000000001" customHeight="1" x14ac:dyDescent="0.35">
      <c r="A49" s="220"/>
      <c r="B49" s="17" t="s">
        <v>28</v>
      </c>
      <c r="C49" s="38"/>
      <c r="D49" s="38"/>
      <c r="E49" s="38"/>
      <c r="F49" s="38"/>
      <c r="G49" s="38"/>
      <c r="H49" s="38"/>
      <c r="I49" s="38"/>
      <c r="J49" s="38"/>
      <c r="K49" s="38"/>
      <c r="L49" s="39">
        <v>7.8329999999999997E-2</v>
      </c>
      <c r="M49" s="38"/>
      <c r="N49" s="38"/>
      <c r="O49" s="40"/>
      <c r="P49" s="41"/>
    </row>
    <row r="50" spans="1:16" ht="18.75" x14ac:dyDescent="0.25">
      <c r="A50" s="220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43"/>
      <c r="O50" s="43"/>
      <c r="P50" s="43"/>
    </row>
    <row r="51" spans="1:16" x14ac:dyDescent="0.25">
      <c r="A51" s="220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5"/>
      <c r="N51" s="45"/>
      <c r="O51" s="45"/>
      <c r="P51" s="45"/>
    </row>
    <row r="52" spans="1:16" ht="20.100000000000001" customHeight="1" x14ac:dyDescent="0.25">
      <c r="A52" s="220"/>
      <c r="B52" s="140" t="s">
        <v>54</v>
      </c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45"/>
      <c r="N52" s="45"/>
      <c r="O52" s="45"/>
      <c r="P52" s="45"/>
    </row>
    <row r="53" spans="1:16" ht="20.100000000000001" customHeight="1" x14ac:dyDescent="0.25">
      <c r="A53" s="220"/>
      <c r="B53" s="45"/>
      <c r="C53" s="45"/>
      <c r="D53" s="45"/>
      <c r="E53" s="45"/>
      <c r="F53" s="45"/>
      <c r="G53" s="45"/>
      <c r="H53" s="45"/>
      <c r="I53" s="45"/>
      <c r="J53" s="45"/>
      <c r="K53" s="46"/>
      <c r="L53" s="46"/>
      <c r="M53" s="45"/>
      <c r="N53" s="45"/>
      <c r="O53" s="45"/>
      <c r="P53" s="45"/>
    </row>
    <row r="54" spans="1:16" ht="20.100000000000001" customHeight="1" x14ac:dyDescent="0.25">
      <c r="A54" s="220"/>
      <c r="B54" s="142" t="s">
        <v>55</v>
      </c>
      <c r="C54" s="144" t="s">
        <v>2</v>
      </c>
      <c r="D54" s="145"/>
      <c r="E54" s="144" t="s">
        <v>3</v>
      </c>
      <c r="F54" s="145"/>
      <c r="G54" s="144" t="s">
        <v>4</v>
      </c>
      <c r="H54" s="145"/>
      <c r="I54" s="144" t="s">
        <v>6</v>
      </c>
      <c r="J54" s="145"/>
      <c r="K54" s="144" t="s">
        <v>7</v>
      </c>
      <c r="L54" s="146"/>
      <c r="M54" s="45"/>
      <c r="N54" s="45"/>
      <c r="O54" s="45"/>
      <c r="P54" s="45"/>
    </row>
    <row r="55" spans="1:16" ht="20.100000000000001" customHeight="1" x14ac:dyDescent="0.25">
      <c r="A55" s="220"/>
      <c r="B55" s="143"/>
      <c r="C55" s="147" t="s">
        <v>13</v>
      </c>
      <c r="D55" s="148"/>
      <c r="E55" s="147" t="s">
        <v>15</v>
      </c>
      <c r="F55" s="148"/>
      <c r="G55" s="147" t="s">
        <v>17</v>
      </c>
      <c r="H55" s="148"/>
      <c r="I55" s="147" t="s">
        <v>20</v>
      </c>
      <c r="J55" s="148"/>
      <c r="K55" s="147" t="s">
        <v>21</v>
      </c>
      <c r="L55" s="149"/>
      <c r="M55" s="45"/>
      <c r="N55" s="45"/>
      <c r="O55" s="45"/>
      <c r="P55" s="45"/>
    </row>
    <row r="56" spans="1:16" ht="20.100000000000001" customHeight="1" x14ac:dyDescent="0.25">
      <c r="A56" s="220"/>
      <c r="B56" s="150" t="s">
        <v>31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2"/>
      <c r="M56" s="45"/>
      <c r="N56" s="45"/>
      <c r="O56" s="45"/>
      <c r="P56" s="45"/>
    </row>
    <row r="57" spans="1:16" ht="20.100000000000001" customHeight="1" x14ac:dyDescent="0.25">
      <c r="A57" s="220"/>
      <c r="B57" s="47" t="s">
        <v>56</v>
      </c>
      <c r="C57" s="153">
        <v>3.5000000000000003E-2</v>
      </c>
      <c r="D57" s="154"/>
      <c r="E57" s="153">
        <v>3.5000000000000003E-2</v>
      </c>
      <c r="F57" s="155"/>
      <c r="G57" s="153">
        <v>3.5000000000000003E-2</v>
      </c>
      <c r="H57" s="155"/>
      <c r="I57" s="153">
        <v>4.2999999999999997E-2</v>
      </c>
      <c r="J57" s="154"/>
      <c r="K57" s="153">
        <v>4.2999999999999997E-2</v>
      </c>
      <c r="L57" s="156"/>
      <c r="M57" s="45"/>
      <c r="N57" s="45"/>
      <c r="O57" s="45"/>
      <c r="P57" s="45"/>
    </row>
    <row r="58" spans="1:16" ht="20.100000000000001" customHeight="1" x14ac:dyDescent="0.25">
      <c r="A58" s="220"/>
      <c r="B58" s="157" t="s">
        <v>32</v>
      </c>
      <c r="C58" s="158"/>
      <c r="D58" s="158"/>
      <c r="E58" s="158"/>
      <c r="F58" s="158"/>
      <c r="G58" s="158"/>
      <c r="H58" s="158"/>
      <c r="I58" s="158"/>
      <c r="J58" s="158"/>
      <c r="K58" s="158"/>
      <c r="L58" s="159"/>
      <c r="M58" s="45"/>
      <c r="N58" s="45"/>
      <c r="O58" s="45"/>
      <c r="P58" s="45"/>
    </row>
    <row r="59" spans="1:16" ht="20.100000000000001" customHeight="1" x14ac:dyDescent="0.25">
      <c r="A59" s="220"/>
      <c r="B59" s="47" t="s">
        <v>56</v>
      </c>
      <c r="C59" s="153">
        <f>(POWER(1+C61/12,3)-1)*12/3</f>
        <v>3.459928255468725E-2</v>
      </c>
      <c r="D59" s="155"/>
      <c r="E59" s="153">
        <f>(POWER(1+E61/12,6)-1)*12/6</f>
        <v>3.474892134884966E-2</v>
      </c>
      <c r="F59" s="155"/>
      <c r="G59" s="153">
        <f>(POWER(1+G61/12,9)-1)*12/9</f>
        <v>3.4899423042165388E-2</v>
      </c>
      <c r="H59" s="155"/>
      <c r="I59" s="153">
        <f>(POWER(1+I61/12,12)-1)*12/12</f>
        <v>4.2818007198614838E-2</v>
      </c>
      <c r="J59" s="155"/>
      <c r="K59" s="153">
        <f>(POWER(1+K61/12,13)-1)*12/13</f>
        <v>4.2893418668132247E-2</v>
      </c>
      <c r="L59" s="160"/>
      <c r="M59" s="45"/>
      <c r="N59" s="45"/>
      <c r="O59" s="45"/>
      <c r="P59" s="45"/>
    </row>
    <row r="60" spans="1:16" ht="20.100000000000001" customHeight="1" x14ac:dyDescent="0.25">
      <c r="A60" s="220"/>
      <c r="B60" s="157" t="s">
        <v>33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9"/>
      <c r="M60" s="45"/>
      <c r="N60" s="45"/>
      <c r="O60" s="45"/>
      <c r="P60" s="45"/>
    </row>
    <row r="61" spans="1:16" ht="20.100000000000001" customHeight="1" x14ac:dyDescent="0.25">
      <c r="A61" s="220"/>
      <c r="B61" s="47" t="s">
        <v>56</v>
      </c>
      <c r="C61" s="153">
        <v>3.4500000000000003E-2</v>
      </c>
      <c r="D61" s="154"/>
      <c r="E61" s="153">
        <v>3.4500000000000003E-2</v>
      </c>
      <c r="F61" s="154"/>
      <c r="G61" s="153">
        <v>3.4500000000000003E-2</v>
      </c>
      <c r="H61" s="154"/>
      <c r="I61" s="153">
        <v>4.2000000000000003E-2</v>
      </c>
      <c r="J61" s="154"/>
      <c r="K61" s="153">
        <v>4.2000000000000003E-2</v>
      </c>
      <c r="L61" s="160"/>
      <c r="M61" s="45"/>
      <c r="N61" s="45"/>
      <c r="O61" s="45"/>
      <c r="P61" s="45"/>
    </row>
    <row r="62" spans="1:16" ht="20.100000000000001" customHeight="1" x14ac:dyDescent="0.25">
      <c r="A62" s="220"/>
      <c r="B62" s="157" t="s">
        <v>34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9"/>
      <c r="M62" s="45"/>
      <c r="N62" s="45"/>
      <c r="O62" s="45"/>
      <c r="P62" s="45"/>
    </row>
    <row r="63" spans="1:16" ht="20.100000000000001" customHeight="1" x14ac:dyDescent="0.25">
      <c r="A63" s="220"/>
      <c r="B63" s="47" t="s">
        <v>57</v>
      </c>
      <c r="C63" s="153">
        <v>3.5000000000000003E-2</v>
      </c>
      <c r="D63" s="154"/>
      <c r="E63" s="153">
        <v>3.5000000000000003E-2</v>
      </c>
      <c r="F63" s="154"/>
      <c r="G63" s="153">
        <v>3.5000000000000003E-2</v>
      </c>
      <c r="H63" s="154"/>
      <c r="I63" s="153">
        <v>4.2999999999999997E-2</v>
      </c>
      <c r="J63" s="154"/>
      <c r="K63" s="153">
        <v>4.2999999999999997E-2</v>
      </c>
      <c r="L63" s="156"/>
      <c r="M63" s="45"/>
      <c r="N63" s="45"/>
      <c r="O63" s="45"/>
      <c r="P63" s="45"/>
    </row>
    <row r="64" spans="1:16" ht="20.100000000000001" customHeight="1" x14ac:dyDescent="0.25">
      <c r="A64" s="220"/>
      <c r="B64" s="157" t="s">
        <v>58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9"/>
      <c r="M64" s="45"/>
      <c r="N64" s="45"/>
      <c r="O64" s="45"/>
      <c r="P64" s="45"/>
    </row>
    <row r="65" spans="1:16" ht="20.100000000000001" customHeight="1" x14ac:dyDescent="0.25">
      <c r="A65" s="220"/>
      <c r="B65" s="47" t="s">
        <v>57</v>
      </c>
      <c r="C65" s="153">
        <f>(POWER(1+C67/12,3)-1)*12/3</f>
        <v>3.459928255468725E-2</v>
      </c>
      <c r="D65" s="155"/>
      <c r="E65" s="153">
        <f>(POWER(1+E67/12,6)-1)*12/6</f>
        <v>3.474892134884966E-2</v>
      </c>
      <c r="F65" s="155"/>
      <c r="G65" s="153">
        <f>(POWER(1+G67/12,9)-1)*12/9</f>
        <v>3.4899423042165388E-2</v>
      </c>
      <c r="H65" s="155"/>
      <c r="I65" s="153">
        <f>(POWER(1+I67/12,12)-1)*12/12</f>
        <v>4.2818007198614838E-2</v>
      </c>
      <c r="J65" s="155"/>
      <c r="K65" s="153">
        <f>(POWER(1+K67/12,13)-1)*12/13</f>
        <v>4.2893418668132247E-2</v>
      </c>
      <c r="L65" s="160"/>
      <c r="M65" s="45"/>
      <c r="N65" s="45"/>
      <c r="O65" s="45"/>
      <c r="P65" s="45"/>
    </row>
    <row r="66" spans="1:16" ht="20.100000000000001" customHeight="1" x14ac:dyDescent="0.25">
      <c r="A66" s="220"/>
      <c r="B66" s="161" t="s">
        <v>59</v>
      </c>
      <c r="C66" s="162"/>
      <c r="D66" s="162"/>
      <c r="E66" s="162"/>
      <c r="F66" s="162"/>
      <c r="G66" s="162"/>
      <c r="H66" s="162"/>
      <c r="I66" s="162"/>
      <c r="J66" s="162"/>
      <c r="K66" s="162"/>
      <c r="L66" s="163"/>
      <c r="M66" s="45"/>
      <c r="N66" s="45"/>
      <c r="O66" s="45"/>
      <c r="P66" s="45"/>
    </row>
    <row r="67" spans="1:16" ht="20.100000000000001" customHeight="1" x14ac:dyDescent="0.25">
      <c r="A67" s="220"/>
      <c r="B67" s="48" t="s">
        <v>57</v>
      </c>
      <c r="C67" s="164">
        <v>3.4500000000000003E-2</v>
      </c>
      <c r="D67" s="165"/>
      <c r="E67" s="164">
        <v>3.4500000000000003E-2</v>
      </c>
      <c r="F67" s="165"/>
      <c r="G67" s="164">
        <v>3.4500000000000003E-2</v>
      </c>
      <c r="H67" s="165"/>
      <c r="I67" s="164">
        <v>4.2000000000000003E-2</v>
      </c>
      <c r="J67" s="165"/>
      <c r="K67" s="164">
        <v>4.2000000000000003E-2</v>
      </c>
      <c r="L67" s="166"/>
      <c r="M67" s="45"/>
      <c r="N67" s="45"/>
      <c r="O67" s="45"/>
      <c r="P67" s="45"/>
    </row>
    <row r="68" spans="1:16" ht="20.100000000000001" customHeight="1" x14ac:dyDescent="0.25">
      <c r="A68" s="220"/>
      <c r="B68" s="49"/>
      <c r="C68" s="50"/>
      <c r="D68" s="51"/>
      <c r="E68" s="50"/>
      <c r="F68" s="51"/>
      <c r="G68" s="50"/>
      <c r="H68" s="51"/>
      <c r="I68" s="50"/>
      <c r="J68" s="51"/>
      <c r="K68" s="50"/>
      <c r="L68" s="51"/>
    </row>
    <row r="69" spans="1:16" ht="15" customHeight="1" x14ac:dyDescent="0.25">
      <c r="A69" s="220"/>
      <c r="B69" s="237" t="s">
        <v>81</v>
      </c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</row>
    <row r="70" spans="1:16" ht="15" customHeight="1" x14ac:dyDescent="0.25">
      <c r="A70" s="220"/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</row>
    <row r="71" spans="1:16" ht="15" customHeight="1" x14ac:dyDescent="0.25">
      <c r="A71" s="220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</row>
    <row r="72" spans="1:16" ht="15" customHeight="1" x14ac:dyDescent="0.25">
      <c r="A72" s="220"/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</row>
    <row r="73" spans="1:16" ht="15" customHeight="1" x14ac:dyDescent="0.25">
      <c r="A73" s="220"/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</row>
    <row r="74" spans="1:16" ht="15" customHeight="1" x14ac:dyDescent="0.25">
      <c r="A74" s="220"/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</row>
    <row r="75" spans="1:16" ht="15" customHeight="1" x14ac:dyDescent="0.25">
      <c r="A75" s="220"/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</row>
    <row r="76" spans="1:16" ht="15" customHeight="1" x14ac:dyDescent="0.25">
      <c r="A76" s="220"/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</row>
    <row r="77" spans="1:16" ht="26.25" customHeight="1" x14ac:dyDescent="0.25">
      <c r="A77" s="220"/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</row>
    <row r="78" spans="1:16" ht="15" customHeight="1" x14ac:dyDescent="0.25">
      <c r="A78" s="220"/>
      <c r="B78" s="237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</row>
    <row r="79" spans="1:16" x14ac:dyDescent="0.25">
      <c r="A79" s="220"/>
      <c r="B79" s="237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</row>
    <row r="80" spans="1:16" x14ac:dyDescent="0.25">
      <c r="A80" s="220"/>
    </row>
    <row r="81" spans="1:1" x14ac:dyDescent="0.25">
      <c r="A81" s="220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77">
    <mergeCell ref="B69:P79"/>
    <mergeCell ref="B66:L66"/>
    <mergeCell ref="C67:D67"/>
    <mergeCell ref="E67:F67"/>
    <mergeCell ref="G67:H67"/>
    <mergeCell ref="I67:J67"/>
    <mergeCell ref="K67:L67"/>
    <mergeCell ref="B64:L64"/>
    <mergeCell ref="C65:D65"/>
    <mergeCell ref="E65:F65"/>
    <mergeCell ref="G65:H65"/>
    <mergeCell ref="I65:J65"/>
    <mergeCell ref="K65:L65"/>
    <mergeCell ref="B62:L62"/>
    <mergeCell ref="C63:D63"/>
    <mergeCell ref="E63:F63"/>
    <mergeCell ref="G63:H63"/>
    <mergeCell ref="I63:J63"/>
    <mergeCell ref="K63:L63"/>
    <mergeCell ref="B60:L60"/>
    <mergeCell ref="C61:D61"/>
    <mergeCell ref="E61:F61"/>
    <mergeCell ref="G61:H61"/>
    <mergeCell ref="I61:J61"/>
    <mergeCell ref="K61:L61"/>
    <mergeCell ref="B58:L58"/>
    <mergeCell ref="C59:D59"/>
    <mergeCell ref="E59:F59"/>
    <mergeCell ref="G59:H59"/>
    <mergeCell ref="I59:J59"/>
    <mergeCell ref="K59:L59"/>
    <mergeCell ref="B56:L56"/>
    <mergeCell ref="C57:D57"/>
    <mergeCell ref="E57:F57"/>
    <mergeCell ref="G57:H57"/>
    <mergeCell ref="I57:J57"/>
    <mergeCell ref="K57:L57"/>
    <mergeCell ref="B46:P46"/>
    <mergeCell ref="B48:P48"/>
    <mergeCell ref="B52:L52"/>
    <mergeCell ref="B54:B55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B36:P36"/>
    <mergeCell ref="B38:P38"/>
    <mergeCell ref="B40:P40"/>
    <mergeCell ref="B42:P42"/>
    <mergeCell ref="B44:P44"/>
    <mergeCell ref="B26:P26"/>
    <mergeCell ref="B28:P28"/>
    <mergeCell ref="B30:P30"/>
    <mergeCell ref="B32:P32"/>
    <mergeCell ref="B34:P34"/>
    <mergeCell ref="B16:P16"/>
    <mergeCell ref="B18:P18"/>
    <mergeCell ref="B20:P20"/>
    <mergeCell ref="B22:P22"/>
    <mergeCell ref="B24:P24"/>
    <mergeCell ref="B6:P6"/>
    <mergeCell ref="B8:P8"/>
    <mergeCell ref="B10:P10"/>
    <mergeCell ref="B12:P12"/>
    <mergeCell ref="B14:P14"/>
    <mergeCell ref="L1:P1"/>
    <mergeCell ref="B2:O2"/>
    <mergeCell ref="B4:B5"/>
    <mergeCell ref="C4:D4"/>
    <mergeCell ref="E4:F4"/>
    <mergeCell ref="G4:H4"/>
  </mergeCells>
  <pageMargins left="0.25" right="0.25" top="0.75" bottom="0.75" header="0.29999999999999993" footer="0.29999999999999993"/>
  <pageSetup paperSize="9" scale="34" fitToWidth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1"/>
  <sheetViews>
    <sheetView view="pageBreakPreview" topLeftCell="A9" workbookViewId="0">
      <selection activeCell="G17" sqref="G17"/>
    </sheetView>
  </sheetViews>
  <sheetFormatPr defaultColWidth="9.140625" defaultRowHeight="15" x14ac:dyDescent="0.25"/>
  <cols>
    <col min="1" max="1" width="9.140625" style="2"/>
    <col min="2" max="2" width="52" style="2" customWidth="1"/>
    <col min="3" max="16" width="10.42578125" style="2" customWidth="1"/>
    <col min="17" max="16384" width="9.140625" style="2"/>
  </cols>
  <sheetData>
    <row r="1" spans="2:16" x14ac:dyDescent="0.25">
      <c r="L1" s="1" t="s">
        <v>60</v>
      </c>
      <c r="M1" s="1"/>
      <c r="N1" s="1"/>
      <c r="O1" s="1"/>
      <c r="P1" s="111"/>
    </row>
    <row r="2" spans="2:16" ht="18.75" x14ac:dyDescent="0.25">
      <c r="B2" s="167" t="s">
        <v>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2:16" ht="18.7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16.5" customHeight="1" x14ac:dyDescent="0.25">
      <c r="B4" s="168" t="s">
        <v>1</v>
      </c>
      <c r="C4" s="170" t="s">
        <v>2</v>
      </c>
      <c r="D4" s="171"/>
      <c r="E4" s="170" t="s">
        <v>3</v>
      </c>
      <c r="F4" s="171"/>
      <c r="G4" s="170" t="s">
        <v>4</v>
      </c>
      <c r="H4" s="171"/>
      <c r="I4" s="53" t="s">
        <v>5</v>
      </c>
      <c r="J4" s="54" t="s">
        <v>6</v>
      </c>
      <c r="K4" s="54" t="s">
        <v>7</v>
      </c>
      <c r="L4" s="54" t="s">
        <v>8</v>
      </c>
      <c r="M4" s="54" t="s">
        <v>9</v>
      </c>
      <c r="N4" s="54" t="s">
        <v>10</v>
      </c>
      <c r="O4" s="52" t="s">
        <v>11</v>
      </c>
      <c r="P4" s="55" t="s">
        <v>12</v>
      </c>
    </row>
    <row r="5" spans="2:16" x14ac:dyDescent="0.25">
      <c r="B5" s="169"/>
      <c r="C5" s="56" t="s">
        <v>13</v>
      </c>
      <c r="D5" s="56" t="s">
        <v>14</v>
      </c>
      <c r="E5" s="56" t="s">
        <v>15</v>
      </c>
      <c r="F5" s="56" t="s">
        <v>16</v>
      </c>
      <c r="G5" s="56" t="s">
        <v>17</v>
      </c>
      <c r="H5" s="56" t="s">
        <v>18</v>
      </c>
      <c r="I5" s="56" t="s">
        <v>19</v>
      </c>
      <c r="J5" s="56" t="s">
        <v>20</v>
      </c>
      <c r="K5" s="56" t="s">
        <v>21</v>
      </c>
      <c r="L5" s="56" t="s">
        <v>22</v>
      </c>
      <c r="M5" s="56" t="s">
        <v>23</v>
      </c>
      <c r="N5" s="56" t="s">
        <v>24</v>
      </c>
      <c r="O5" s="57" t="s">
        <v>25</v>
      </c>
      <c r="P5" s="58" t="s">
        <v>26</v>
      </c>
    </row>
    <row r="6" spans="2:16" ht="14.25" customHeight="1" x14ac:dyDescent="0.25">
      <c r="B6" s="172" t="s">
        <v>27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4"/>
    </row>
    <row r="7" spans="2:16" ht="14.25" customHeight="1" x14ac:dyDescent="0.25">
      <c r="B7" s="59" t="s">
        <v>28</v>
      </c>
      <c r="C7" s="60"/>
      <c r="D7" s="60"/>
      <c r="E7" s="60"/>
      <c r="F7" s="60"/>
      <c r="G7" s="60"/>
      <c r="H7" s="60"/>
      <c r="I7" s="60"/>
      <c r="J7" s="61">
        <v>0.08</v>
      </c>
      <c r="K7" s="60">
        <v>0.08</v>
      </c>
      <c r="L7" s="60">
        <v>8.1000000000000003E-2</v>
      </c>
      <c r="M7" s="60"/>
      <c r="N7" s="60"/>
      <c r="O7" s="62"/>
      <c r="P7" s="63"/>
    </row>
    <row r="8" spans="2:16" ht="14.25" customHeight="1" x14ac:dyDescent="0.25">
      <c r="B8" s="175" t="s">
        <v>29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</row>
    <row r="9" spans="2:16" ht="14.25" customHeight="1" x14ac:dyDescent="0.25">
      <c r="B9" s="64" t="s">
        <v>30</v>
      </c>
      <c r="C9" s="65"/>
      <c r="D9" s="65"/>
      <c r="E9" s="65"/>
      <c r="F9" s="65"/>
      <c r="G9" s="65"/>
      <c r="H9" s="65"/>
      <c r="I9" s="65"/>
      <c r="J9" s="66">
        <v>0.08</v>
      </c>
      <c r="K9" s="65">
        <v>0.08</v>
      </c>
      <c r="L9" s="65">
        <v>8.1000000000000003E-2</v>
      </c>
      <c r="M9" s="65"/>
      <c r="N9" s="65"/>
      <c r="O9" s="67"/>
      <c r="P9" s="68"/>
    </row>
    <row r="10" spans="2:16" ht="14.25" customHeight="1" x14ac:dyDescent="0.25">
      <c r="B10" s="178" t="s">
        <v>31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80"/>
    </row>
    <row r="11" spans="2:16" ht="14.25" customHeight="1" x14ac:dyDescent="0.25">
      <c r="B11" s="59" t="s">
        <v>28</v>
      </c>
      <c r="C11" s="60">
        <v>6.8000000000000005E-2</v>
      </c>
      <c r="D11" s="60">
        <v>6.8000000000000005E-2</v>
      </c>
      <c r="E11" s="60">
        <v>7.3999999999999996E-2</v>
      </c>
      <c r="F11" s="60">
        <v>7.3999999999999996E-2</v>
      </c>
      <c r="G11" s="60">
        <v>7.4999999999999997E-2</v>
      </c>
      <c r="H11" s="60">
        <v>7.4999999999999997E-2</v>
      </c>
      <c r="I11" s="60">
        <v>7.5999999999999998E-2</v>
      </c>
      <c r="J11" s="60">
        <v>7.5999999999999998E-2</v>
      </c>
      <c r="K11" s="60">
        <v>7.5999999999999998E-2</v>
      </c>
      <c r="L11" s="60">
        <v>7.8E-2</v>
      </c>
      <c r="M11" s="60">
        <v>0.08</v>
      </c>
      <c r="N11" s="60">
        <v>9.4E-2</v>
      </c>
      <c r="O11" s="69">
        <v>1E-4</v>
      </c>
      <c r="P11" s="70"/>
    </row>
    <row r="12" spans="2:16" ht="14.25" customHeight="1" x14ac:dyDescent="0.25">
      <c r="B12" s="181" t="s">
        <v>32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3"/>
    </row>
    <row r="13" spans="2:16" ht="14.25" customHeight="1" x14ac:dyDescent="0.25">
      <c r="B13" s="71" t="s">
        <v>28</v>
      </c>
      <c r="C13" s="72">
        <f>(POWER(1+C15/12,3)-1)*12/3</f>
        <v>6.7374779543980523E-2</v>
      </c>
      <c r="D13" s="72">
        <f>(POWER(1+D15/12,3)-1)*12/3</f>
        <v>6.7374779543980523E-2</v>
      </c>
      <c r="E13" s="72">
        <f>(POWER(1+E15/12,6)-1)*12/6</f>
        <v>7.3603913404223675E-2</v>
      </c>
      <c r="F13" s="72">
        <f>(POWER(1+F15/12,6)-1)*12/6</f>
        <v>7.3603913404223675E-2</v>
      </c>
      <c r="G13" s="72">
        <f>(POWER(1+G15/12,9)-1)*12/9</f>
        <v>7.4801778881825001E-2</v>
      </c>
      <c r="H13" s="72">
        <f>(POWER(1+H15/12,9)-1)*12/9</f>
        <v>7.4801778881825001E-2</v>
      </c>
      <c r="I13" s="72">
        <f>(POWER(1+I15/12,10)-1)*12/10</f>
        <v>7.5031140733020502E-2</v>
      </c>
      <c r="J13" s="72">
        <f>(POWER(1+J15/12,12)-1)*12/12</f>
        <v>7.5492670515441063E-2</v>
      </c>
      <c r="K13" s="72">
        <f>(POWER(1+K15/12,13)-1)*12/13</f>
        <v>7.5724847010224611E-2</v>
      </c>
      <c r="L13" s="72">
        <f>(POWER(1+L15/12,18)-1)*12/18</f>
        <v>7.7454516854069386E-2</v>
      </c>
      <c r="M13" s="72">
        <f>(POWER(1+M15/12,24)-1)*12/24</f>
        <v>7.9493028490040918E-2</v>
      </c>
      <c r="N13" s="72">
        <f>(POWER(1+N15/12,36)-1)*12/36</f>
        <v>9.2609992616145373E-2</v>
      </c>
      <c r="O13" s="72">
        <f>(POWER(1+O15/12,48)-1)*12/48</f>
        <v>1.0001958583644166E-4</v>
      </c>
      <c r="P13" s="73"/>
    </row>
    <row r="14" spans="2:16" ht="14.25" customHeight="1" x14ac:dyDescent="0.25">
      <c r="B14" s="184" t="s">
        <v>33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</row>
    <row r="15" spans="2:16" ht="14.25" customHeight="1" x14ac:dyDescent="0.25">
      <c r="B15" s="59" t="s">
        <v>28</v>
      </c>
      <c r="C15" s="61">
        <v>6.7000000000000004E-2</v>
      </c>
      <c r="D15" s="61">
        <v>6.7000000000000004E-2</v>
      </c>
      <c r="E15" s="61">
        <v>7.2499999999999995E-2</v>
      </c>
      <c r="F15" s="61">
        <v>7.2499999999999995E-2</v>
      </c>
      <c r="G15" s="61">
        <v>7.2999999999999995E-2</v>
      </c>
      <c r="H15" s="61">
        <v>7.2999999999999995E-2</v>
      </c>
      <c r="I15" s="61">
        <v>7.2999999999999995E-2</v>
      </c>
      <c r="J15" s="61">
        <v>7.2999999999999995E-2</v>
      </c>
      <c r="K15" s="61">
        <v>7.2999999999999995E-2</v>
      </c>
      <c r="L15" s="61">
        <v>7.3499999999999996E-2</v>
      </c>
      <c r="M15" s="61">
        <v>7.3999999999999996E-2</v>
      </c>
      <c r="N15" s="61">
        <v>8.2000000000000003E-2</v>
      </c>
      <c r="O15" s="62">
        <v>1E-4</v>
      </c>
      <c r="P15" s="63"/>
    </row>
    <row r="16" spans="2:16" ht="14.25" customHeight="1" x14ac:dyDescent="0.25">
      <c r="B16" s="184" t="s">
        <v>34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2:18" ht="14.25" customHeight="1" x14ac:dyDescent="0.25">
      <c r="B17" s="59" t="s">
        <v>30</v>
      </c>
      <c r="C17" s="60">
        <v>7.0000000000000007E-2</v>
      </c>
      <c r="D17" s="60">
        <v>7.0000000000000007E-2</v>
      </c>
      <c r="E17" s="60">
        <v>7.5999999999999998E-2</v>
      </c>
      <c r="F17" s="60">
        <v>7.5999999999999998E-2</v>
      </c>
      <c r="G17" s="60">
        <v>7.6999999999999999E-2</v>
      </c>
      <c r="H17" s="60">
        <v>7.6999999999999999E-2</v>
      </c>
      <c r="I17" s="60">
        <v>1E-4</v>
      </c>
      <c r="J17" s="61">
        <v>7.8E-2</v>
      </c>
      <c r="K17" s="60">
        <v>7.8E-2</v>
      </c>
      <c r="L17" s="60">
        <v>0.08</v>
      </c>
      <c r="M17" s="60">
        <v>8.2000000000000003E-2</v>
      </c>
      <c r="N17" s="60">
        <v>9.6000000000000002E-2</v>
      </c>
      <c r="O17" s="62">
        <v>1E-4</v>
      </c>
      <c r="P17" s="63"/>
    </row>
    <row r="18" spans="2:18" ht="14.25" customHeight="1" x14ac:dyDescent="0.25">
      <c r="B18" s="181" t="s">
        <v>35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3"/>
    </row>
    <row r="19" spans="2:18" ht="14.25" customHeight="1" x14ac:dyDescent="0.25">
      <c r="B19" s="71" t="s">
        <v>28</v>
      </c>
      <c r="C19" s="72">
        <f>(POWER(1+C21/12,3)-1)*12/3</f>
        <v>6.9397510437498866E-2</v>
      </c>
      <c r="D19" s="72">
        <f>(POWER(1+D21/12,3)-1)*12/3</f>
        <v>6.9397510437498866E-2</v>
      </c>
      <c r="E19" s="72">
        <f>(POWER(1+E21/12,6)-1)*12/6</f>
        <v>7.5665918373632124E-2</v>
      </c>
      <c r="F19" s="72">
        <f>(POWER(1+F21/12,6)-1)*12/6</f>
        <v>7.5665918373632124E-2</v>
      </c>
      <c r="G19" s="72">
        <f>(POWER(1+G21/12,9)-1)*12/9</f>
        <v>7.6902601706523299E-2</v>
      </c>
      <c r="H19" s="72">
        <f>(POWER(1+H21/12,9)-1)*12/9</f>
        <v>7.6902601706523299E-2</v>
      </c>
      <c r="I19" s="72">
        <f>(POWER(1+I21/12,10)-1)*12/10</f>
        <v>1.0000375008383245E-4</v>
      </c>
      <c r="J19" s="72">
        <f>(POWER(1+J21/12,12)-1)*12/12</f>
        <v>7.7632598856030688E-2</v>
      </c>
      <c r="K19" s="72">
        <f>(POWER(1+K21/12,13)-1)*12/13</f>
        <v>7.7877971629736295E-2</v>
      </c>
      <c r="L19" s="72">
        <f>(POWER(1+L21/12,18)-1)*12/18</f>
        <v>7.9676417305639166E-2</v>
      </c>
      <c r="M19" s="72">
        <f>(POWER(1+M21/12,24)-1)*12/24</f>
        <v>8.1801187873500325E-2</v>
      </c>
      <c r="N19" s="72">
        <f>(POWER(1+N21/12,36)-1)*12/36</f>
        <v>9.5155674406103286E-2</v>
      </c>
      <c r="O19" s="72">
        <f>(POWER(1+O21/12,48)-1)*12/48</f>
        <v>1.0001958583644166E-4</v>
      </c>
      <c r="P19" s="73"/>
    </row>
    <row r="20" spans="2:18" ht="14.25" customHeight="1" x14ac:dyDescent="0.25">
      <c r="B20" s="184" t="s">
        <v>36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</row>
    <row r="21" spans="2:18" ht="14.25" customHeight="1" x14ac:dyDescent="0.25">
      <c r="B21" s="64" t="s">
        <v>30</v>
      </c>
      <c r="C21" s="66">
        <v>6.9000000000000006E-2</v>
      </c>
      <c r="D21" s="66">
        <v>6.9000000000000006E-2</v>
      </c>
      <c r="E21" s="66">
        <v>7.4499999999999997E-2</v>
      </c>
      <c r="F21" s="66">
        <v>7.4499999999999997E-2</v>
      </c>
      <c r="G21" s="66">
        <v>7.4999999999999997E-2</v>
      </c>
      <c r="H21" s="66">
        <v>7.4999999999999997E-2</v>
      </c>
      <c r="I21" s="60">
        <v>1E-4</v>
      </c>
      <c r="J21" s="66">
        <v>7.4999999999999997E-2</v>
      </c>
      <c r="K21" s="66">
        <v>7.4999999999999997E-2</v>
      </c>
      <c r="L21" s="66">
        <v>7.5499999999999998E-2</v>
      </c>
      <c r="M21" s="66">
        <v>7.5999999999999998E-2</v>
      </c>
      <c r="N21" s="66">
        <v>8.4000000000000005E-2</v>
      </c>
      <c r="O21" s="67">
        <v>1E-4</v>
      </c>
      <c r="P21" s="68"/>
    </row>
    <row r="22" spans="2:18" ht="15.75" x14ac:dyDescent="0.25">
      <c r="B22" s="172" t="s">
        <v>39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87"/>
    </row>
    <row r="23" spans="2:18" ht="15.75" x14ac:dyDescent="0.25">
      <c r="B23" s="59" t="s">
        <v>61</v>
      </c>
      <c r="C23" s="61">
        <v>5.3999999999999999E-2</v>
      </c>
      <c r="D23" s="61">
        <v>5.3999999999999992E-2</v>
      </c>
      <c r="E23" s="61">
        <v>5.1499999999999997E-2</v>
      </c>
      <c r="F23" s="61">
        <v>5.1499999999999997E-2</v>
      </c>
      <c r="G23" s="61">
        <v>4.9000000000000002E-2</v>
      </c>
      <c r="H23" s="61">
        <v>4.9000000000000002E-2</v>
      </c>
      <c r="I23" s="61"/>
      <c r="J23" s="61"/>
      <c r="K23" s="61">
        <v>4.5499999999999999E-2</v>
      </c>
      <c r="L23" s="61">
        <v>4.1499999999999995E-2</v>
      </c>
      <c r="M23" s="61">
        <v>3.85E-2</v>
      </c>
      <c r="N23" s="61">
        <v>3.3499999999999995E-2</v>
      </c>
      <c r="O23" s="74"/>
      <c r="P23" s="75"/>
    </row>
    <row r="24" spans="2:18" ht="15.75" customHeight="1" x14ac:dyDescent="0.25">
      <c r="B24" s="76" t="s">
        <v>62</v>
      </c>
      <c r="C24" s="77">
        <v>5.4999999999999993E-2</v>
      </c>
      <c r="D24" s="77">
        <v>5.4999999999999993E-2</v>
      </c>
      <c r="E24" s="77">
        <v>5.2499999999999998E-2</v>
      </c>
      <c r="F24" s="77">
        <v>5.2499999999999998E-2</v>
      </c>
      <c r="G24" s="77">
        <v>0.05</v>
      </c>
      <c r="H24" s="77">
        <v>0.05</v>
      </c>
      <c r="I24" s="77"/>
      <c r="J24" s="77"/>
      <c r="K24" s="77">
        <v>4.65E-2</v>
      </c>
      <c r="L24" s="77">
        <v>4.2499999999999996E-2</v>
      </c>
      <c r="M24" s="77">
        <v>3.95E-2</v>
      </c>
      <c r="N24" s="77">
        <v>3.4499999999999996E-2</v>
      </c>
      <c r="O24" s="78"/>
      <c r="P24" s="79"/>
      <c r="Q24" s="32"/>
      <c r="R24" s="32"/>
    </row>
    <row r="25" spans="2:18" ht="15.75" customHeight="1" x14ac:dyDescent="0.25">
      <c r="B25" s="188" t="s">
        <v>37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9"/>
      <c r="Q25" s="32"/>
      <c r="R25" s="32"/>
    </row>
    <row r="26" spans="2:18" ht="15.75" customHeight="1" x14ac:dyDescent="0.25">
      <c r="B26" s="71" t="s">
        <v>61</v>
      </c>
      <c r="C26" s="72">
        <f t="shared" ref="C26:C33" si="0">(POWER(1+C23/12,3)-1)*12/3</f>
        <v>5.4243364499999558E-2</v>
      </c>
      <c r="D26" s="72">
        <f t="shared" ref="D26:D33" si="1">(POWER(1+D23/12,3)-1)*12/3</f>
        <v>5.4243364499999558E-2</v>
      </c>
      <c r="E26" s="72">
        <f t="shared" ref="E26:E33" si="2">(POWER(1+E23/12,6)-1)*12/6</f>
        <v>5.2055724103752699E-2</v>
      </c>
      <c r="F26" s="72">
        <f t="shared" ref="F26:F33" si="3">(POWER(1+F23/12,6)-1)*12/6</f>
        <v>5.2055724103752699E-2</v>
      </c>
      <c r="G26" s="72">
        <f t="shared" ref="G26:G33" si="4">(POWER(1+G23/12,9)-1)*12/9</f>
        <v>4.9808005628280881E-2</v>
      </c>
      <c r="H26" s="72">
        <f t="shared" ref="H26:H33" si="5">(POWER(1+H23/12,9)-1)*12/9</f>
        <v>4.9808005628280881E-2</v>
      </c>
      <c r="I26" s="72"/>
      <c r="J26" s="72"/>
      <c r="K26" s="72">
        <f t="shared" ref="K26:K33" si="6">(POWER(1+K23/12,13)-1)*12/13</f>
        <v>4.6549653464366861E-2</v>
      </c>
      <c r="L26" s="72">
        <f t="shared" ref="L26:L33" si="7">(POWER(1+L23/12,18)-1)*12/18</f>
        <v>4.2742722615876381E-2</v>
      </c>
      <c r="M26" s="72">
        <f t="shared" ref="M26:M33" si="8">(POWER(1+M23/12,24)-1)*12/24</f>
        <v>3.9954480779265E-2</v>
      </c>
      <c r="N26" s="72">
        <f t="shared" ref="N26:N33" si="9">(POWER(1+N23/12,36)-1)*12/36</f>
        <v>3.5189609442131932E-2</v>
      </c>
      <c r="O26" s="80"/>
      <c r="P26" s="81"/>
      <c r="Q26" s="32"/>
      <c r="R26" s="32"/>
    </row>
    <row r="27" spans="2:18" ht="15.75" customHeight="1" x14ac:dyDescent="0.25">
      <c r="B27" s="71" t="s">
        <v>62</v>
      </c>
      <c r="C27" s="72">
        <f t="shared" si="0"/>
        <v>5.5252468460648352E-2</v>
      </c>
      <c r="D27" s="72">
        <f t="shared" si="1"/>
        <v>5.5252468460648352E-2</v>
      </c>
      <c r="E27" s="72">
        <f t="shared" si="2"/>
        <v>5.3077579369529726E-2</v>
      </c>
      <c r="F27" s="72">
        <f t="shared" si="3"/>
        <v>5.3077579369529726E-2</v>
      </c>
      <c r="G27" s="72">
        <f t="shared" si="4"/>
        <v>5.0841486033332238E-2</v>
      </c>
      <c r="H27" s="72">
        <f t="shared" si="5"/>
        <v>5.0841486033332238E-2</v>
      </c>
      <c r="I27" s="72"/>
      <c r="J27" s="72"/>
      <c r="K27" s="72">
        <f t="shared" si="6"/>
        <v>4.7596635837242489E-2</v>
      </c>
      <c r="L27" s="72">
        <f t="shared" si="7"/>
        <v>4.3803918214238159E-2</v>
      </c>
      <c r="M27" s="72">
        <f t="shared" si="8"/>
        <v>4.1031965043854313E-2</v>
      </c>
      <c r="N27" s="72">
        <f t="shared" si="9"/>
        <v>3.6293705317528291E-2</v>
      </c>
      <c r="O27" s="82"/>
      <c r="P27" s="83"/>
      <c r="Q27" s="32"/>
      <c r="R27" s="32"/>
    </row>
    <row r="28" spans="2:18" ht="15.75" customHeight="1" x14ac:dyDescent="0.25">
      <c r="B28" s="184" t="s">
        <v>41</v>
      </c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90"/>
      <c r="Q28" s="32"/>
      <c r="R28" s="32"/>
    </row>
    <row r="29" spans="2:18" ht="15.75" customHeight="1" x14ac:dyDescent="0.25">
      <c r="B29" s="59" t="s">
        <v>63</v>
      </c>
      <c r="C29" s="61">
        <v>5.6499999999999995E-2</v>
      </c>
      <c r="D29" s="61">
        <v>5.6499999999999995E-2</v>
      </c>
      <c r="E29" s="61">
        <v>5.3999999999999999E-2</v>
      </c>
      <c r="F29" s="61">
        <v>5.3999999999999999E-2</v>
      </c>
      <c r="G29" s="61">
        <v>5.1500000000000004E-2</v>
      </c>
      <c r="H29" s="61">
        <v>5.1500000000000004E-2</v>
      </c>
      <c r="I29" s="61"/>
      <c r="J29" s="61"/>
      <c r="K29" s="61">
        <v>4.8000000000000001E-2</v>
      </c>
      <c r="L29" s="61">
        <v>4.3999999999999997E-2</v>
      </c>
      <c r="M29" s="61">
        <v>4.1000000000000002E-2</v>
      </c>
      <c r="N29" s="61">
        <v>3.5999999999999997E-2</v>
      </c>
      <c r="O29" s="74"/>
      <c r="P29" s="75"/>
      <c r="Q29" s="32"/>
      <c r="R29" s="32"/>
    </row>
    <row r="30" spans="2:18" x14ac:dyDescent="0.25">
      <c r="B30" s="84" t="s">
        <v>62</v>
      </c>
      <c r="C30" s="61">
        <v>5.7499999999999996E-2</v>
      </c>
      <c r="D30" s="61">
        <v>5.7499999999999996E-2</v>
      </c>
      <c r="E30" s="61">
        <v>5.5E-2</v>
      </c>
      <c r="F30" s="61">
        <v>5.5E-2</v>
      </c>
      <c r="G30" s="61">
        <v>5.2500000000000005E-2</v>
      </c>
      <c r="H30" s="61">
        <v>5.2500000000000005E-2</v>
      </c>
      <c r="I30" s="61"/>
      <c r="J30" s="61"/>
      <c r="K30" s="61">
        <v>4.9000000000000002E-2</v>
      </c>
      <c r="L30" s="61">
        <v>4.4999999999999998E-2</v>
      </c>
      <c r="M30" s="61">
        <v>4.2000000000000003E-2</v>
      </c>
      <c r="N30" s="61">
        <v>3.6999999999999998E-2</v>
      </c>
      <c r="O30" s="85"/>
      <c r="P30" s="85"/>
      <c r="Q30" s="32"/>
      <c r="R30" s="32"/>
    </row>
    <row r="31" spans="2:18" ht="15.75" x14ac:dyDescent="0.25">
      <c r="B31" s="191" t="s">
        <v>40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3"/>
      <c r="Q31" s="32"/>
      <c r="R31" s="32"/>
    </row>
    <row r="32" spans="2:18" ht="15.75" x14ac:dyDescent="0.25">
      <c r="B32" s="71" t="s">
        <v>63</v>
      </c>
      <c r="C32" s="72">
        <f t="shared" si="0"/>
        <v>5.6766438338251568E-2</v>
      </c>
      <c r="D32" s="72">
        <f t="shared" si="1"/>
        <v>5.6766438338251568E-2</v>
      </c>
      <c r="E32" s="72">
        <f t="shared" si="2"/>
        <v>5.4611157324033766E-2</v>
      </c>
      <c r="F32" s="72">
        <f t="shared" si="3"/>
        <v>5.4611157324033766E-2</v>
      </c>
      <c r="G32" s="72">
        <f t="shared" si="4"/>
        <v>5.2392993682802626E-2</v>
      </c>
      <c r="H32" s="72">
        <f t="shared" si="5"/>
        <v>5.2392993682802626E-2</v>
      </c>
      <c r="I32" s="72"/>
      <c r="J32" s="72"/>
      <c r="K32" s="72">
        <f t="shared" si="6"/>
        <v>4.9169066183026328E-2</v>
      </c>
      <c r="L32" s="72">
        <f t="shared" si="7"/>
        <v>4.5398523070772967E-2</v>
      </c>
      <c r="M32" s="72">
        <f t="shared" si="8"/>
        <v>4.2652055811781997E-2</v>
      </c>
      <c r="N32" s="72">
        <f t="shared" si="9"/>
        <v>3.7955881450815999E-2</v>
      </c>
      <c r="O32" s="80"/>
      <c r="P32" s="81"/>
      <c r="Q32" s="32"/>
      <c r="R32" s="32"/>
    </row>
    <row r="33" spans="2:18" x14ac:dyDescent="0.25">
      <c r="B33" s="86" t="s">
        <v>62</v>
      </c>
      <c r="C33" s="72">
        <f t="shared" si="0"/>
        <v>5.7775960901331302E-2</v>
      </c>
      <c r="D33" s="72">
        <f t="shared" si="1"/>
        <v>5.7775960901331302E-2</v>
      </c>
      <c r="E33" s="72">
        <f t="shared" si="2"/>
        <v>5.5634072869522821E-2</v>
      </c>
      <c r="F33" s="72">
        <f t="shared" si="3"/>
        <v>5.5634072869522821E-2</v>
      </c>
      <c r="G33" s="72">
        <f t="shared" si="4"/>
        <v>5.3428190725387438E-2</v>
      </c>
      <c r="H33" s="72">
        <f t="shared" si="5"/>
        <v>5.3428190725387438E-2</v>
      </c>
      <c r="I33" s="72"/>
      <c r="J33" s="72"/>
      <c r="K33" s="72">
        <f t="shared" si="6"/>
        <v>5.0218658994917877E-2</v>
      </c>
      <c r="L33" s="72">
        <f t="shared" si="7"/>
        <v>4.6463470188495393E-2</v>
      </c>
      <c r="M33" s="72">
        <f t="shared" si="8"/>
        <v>4.3734698068845113E-2</v>
      </c>
      <c r="N33" s="72">
        <f t="shared" si="9"/>
        <v>3.9068033696181281E-2</v>
      </c>
      <c r="O33" s="82"/>
      <c r="P33" s="83"/>
      <c r="Q33" s="32"/>
      <c r="R33" s="32"/>
    </row>
    <row r="34" spans="2:18" x14ac:dyDescent="0.25">
      <c r="B34" s="172" t="s">
        <v>64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87"/>
      <c r="Q34" s="32"/>
      <c r="R34" s="32"/>
    </row>
    <row r="35" spans="2:18" x14ac:dyDescent="0.25">
      <c r="B35" s="64" t="s">
        <v>28</v>
      </c>
      <c r="C35" s="87"/>
      <c r="D35" s="87"/>
      <c r="E35" s="87"/>
      <c r="F35" s="87"/>
      <c r="G35" s="87"/>
      <c r="H35" s="87"/>
      <c r="I35" s="87"/>
      <c r="J35" s="87"/>
      <c r="K35" s="87"/>
      <c r="L35" s="88"/>
      <c r="M35" s="66">
        <v>0.04</v>
      </c>
      <c r="N35" s="66">
        <v>0.04</v>
      </c>
      <c r="O35" s="66">
        <v>3.5000000000000003E-2</v>
      </c>
      <c r="P35" s="68">
        <v>3.2000000000000001E-2</v>
      </c>
      <c r="Q35" s="32"/>
      <c r="R35" s="32"/>
    </row>
    <row r="36" spans="2:18" ht="15.75" x14ac:dyDescent="0.25">
      <c r="B36" s="172" t="s">
        <v>65</v>
      </c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87"/>
    </row>
    <row r="37" spans="2:18" ht="15.75" x14ac:dyDescent="0.25">
      <c r="B37" s="59" t="s">
        <v>66</v>
      </c>
      <c r="C37" s="61">
        <v>5.3999999999999992E-2</v>
      </c>
      <c r="D37" s="61">
        <v>5.3999999999999992E-2</v>
      </c>
      <c r="E37" s="61">
        <v>4.3999999999999997E-2</v>
      </c>
      <c r="F37" s="61">
        <v>4.3999999999999997E-2</v>
      </c>
      <c r="G37" s="61">
        <v>3.3999999999999996E-2</v>
      </c>
      <c r="H37" s="61">
        <v>3.3999999999999996E-2</v>
      </c>
      <c r="I37" s="61"/>
      <c r="J37" s="61"/>
      <c r="K37" s="61">
        <v>2.9499999999999998E-2</v>
      </c>
      <c r="L37" s="61">
        <v>2.35E-2</v>
      </c>
      <c r="M37" s="61">
        <v>1.8499999999999999E-2</v>
      </c>
      <c r="N37" s="61">
        <v>1.3500000000000002E-2</v>
      </c>
      <c r="O37" s="74"/>
      <c r="P37" s="75"/>
    </row>
    <row r="38" spans="2:18" x14ac:dyDescent="0.25">
      <c r="B38" s="59" t="s">
        <v>67</v>
      </c>
      <c r="C38" s="61">
        <v>5.4999999999999993E-2</v>
      </c>
      <c r="D38" s="61">
        <v>5.4999999999999993E-2</v>
      </c>
      <c r="E38" s="61">
        <v>4.4999999999999998E-2</v>
      </c>
      <c r="F38" s="61">
        <v>4.4999999999999998E-2</v>
      </c>
      <c r="G38" s="61">
        <v>3.4999999999999996E-2</v>
      </c>
      <c r="H38" s="61">
        <v>3.4999999999999996E-2</v>
      </c>
      <c r="I38" s="61"/>
      <c r="J38" s="61"/>
      <c r="K38" s="61">
        <v>3.0499999999999999E-2</v>
      </c>
      <c r="L38" s="61">
        <v>2.4500000000000001E-2</v>
      </c>
      <c r="M38" s="61">
        <v>1.95E-2</v>
      </c>
      <c r="N38" s="61">
        <v>1.4500000000000001E-2</v>
      </c>
      <c r="O38" s="89"/>
      <c r="P38" s="90"/>
    </row>
    <row r="39" spans="2:18" ht="15.75" customHeight="1" x14ac:dyDescent="0.25">
      <c r="B39" s="184" t="s">
        <v>68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90"/>
    </row>
    <row r="40" spans="2:18" ht="15.75" customHeight="1" x14ac:dyDescent="0.25">
      <c r="B40" s="59" t="s">
        <v>66</v>
      </c>
      <c r="C40" s="61">
        <v>5.6499999999999995E-2</v>
      </c>
      <c r="D40" s="61">
        <v>5.6499999999999995E-2</v>
      </c>
      <c r="E40" s="61">
        <v>4.65E-2</v>
      </c>
      <c r="F40" s="61">
        <v>4.65E-2</v>
      </c>
      <c r="G40" s="61">
        <v>3.6499999999999998E-2</v>
      </c>
      <c r="H40" s="61">
        <v>3.6499999999999998E-2</v>
      </c>
      <c r="I40" s="61"/>
      <c r="J40" s="61"/>
      <c r="K40" s="61">
        <v>3.2000000000000001E-2</v>
      </c>
      <c r="L40" s="61">
        <v>2.5999999999999999E-2</v>
      </c>
      <c r="M40" s="61">
        <v>2.0999999999999998E-2</v>
      </c>
      <c r="N40" s="61">
        <v>1.6E-2</v>
      </c>
      <c r="O40" s="74"/>
      <c r="P40" s="75"/>
    </row>
    <row r="41" spans="2:18" x14ac:dyDescent="0.25">
      <c r="B41" s="76" t="s">
        <v>67</v>
      </c>
      <c r="C41" s="77">
        <v>5.7499999999999996E-2</v>
      </c>
      <c r="D41" s="77">
        <v>5.7499999999999996E-2</v>
      </c>
      <c r="E41" s="77">
        <v>4.7500000000000001E-2</v>
      </c>
      <c r="F41" s="77">
        <v>4.7500000000000001E-2</v>
      </c>
      <c r="G41" s="77">
        <v>3.7499999999999999E-2</v>
      </c>
      <c r="H41" s="77">
        <v>3.7499999999999999E-2</v>
      </c>
      <c r="I41" s="77"/>
      <c r="J41" s="77"/>
      <c r="K41" s="77">
        <v>3.3000000000000002E-2</v>
      </c>
      <c r="L41" s="77">
        <v>2.7E-2</v>
      </c>
      <c r="M41" s="77">
        <v>2.1999999999999999E-2</v>
      </c>
      <c r="N41" s="77">
        <v>1.7000000000000001E-2</v>
      </c>
      <c r="O41" s="78"/>
      <c r="P41" s="79"/>
    </row>
    <row r="42" spans="2:18" ht="15.75" customHeight="1" x14ac:dyDescent="0.25">
      <c r="B42" s="172" t="s">
        <v>48</v>
      </c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95"/>
    </row>
    <row r="43" spans="2:18" x14ac:dyDescent="0.25">
      <c r="B43" s="59" t="s">
        <v>49</v>
      </c>
      <c r="C43" s="60">
        <v>7.0000000000000007E-2</v>
      </c>
      <c r="D43" s="60">
        <v>7.0000000000000007E-2</v>
      </c>
      <c r="E43" s="60">
        <v>7.5999999999999998E-2</v>
      </c>
      <c r="F43" s="60">
        <v>7.5999999999999998E-2</v>
      </c>
      <c r="G43" s="60">
        <v>7.6999999999999999E-2</v>
      </c>
      <c r="H43" s="60">
        <v>7.6999999999999999E-2</v>
      </c>
      <c r="I43" s="60"/>
      <c r="J43" s="61"/>
      <c r="K43" s="60">
        <v>7.8E-2</v>
      </c>
      <c r="L43" s="61">
        <v>0.08</v>
      </c>
      <c r="M43" s="61">
        <v>8.2000000000000003E-2</v>
      </c>
      <c r="N43" s="61">
        <v>9.6000000000000002E-2</v>
      </c>
      <c r="O43" s="62">
        <v>1E-4</v>
      </c>
      <c r="P43" s="63"/>
    </row>
    <row r="44" spans="2:18" ht="15.75" customHeight="1" x14ac:dyDescent="0.25">
      <c r="B44" s="184" t="s">
        <v>51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</row>
    <row r="45" spans="2:18" x14ac:dyDescent="0.25">
      <c r="B45" s="64" t="s">
        <v>49</v>
      </c>
      <c r="C45" s="66">
        <v>6.9000000000000006E-2</v>
      </c>
      <c r="D45" s="66">
        <v>6.9000000000000006E-2</v>
      </c>
      <c r="E45" s="66">
        <v>7.4499999999999997E-2</v>
      </c>
      <c r="F45" s="66">
        <v>7.4499999999999997E-2</v>
      </c>
      <c r="G45" s="66">
        <v>7.4999999999999997E-2</v>
      </c>
      <c r="H45" s="66">
        <v>7.4999999999999997E-2</v>
      </c>
      <c r="I45" s="66"/>
      <c r="J45" s="66"/>
      <c r="K45" s="66">
        <v>7.4999999999999997E-2</v>
      </c>
      <c r="L45" s="66">
        <v>7.5499999999999998E-2</v>
      </c>
      <c r="M45" s="66">
        <v>7.5999999999999998E-2</v>
      </c>
      <c r="N45" s="66">
        <v>8.4000000000000005E-2</v>
      </c>
      <c r="O45" s="67">
        <v>1E-4</v>
      </c>
      <c r="P45" s="68"/>
    </row>
    <row r="46" spans="2:18" x14ac:dyDescent="0.25">
      <c r="B46" s="172" t="s">
        <v>69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5"/>
    </row>
    <row r="47" spans="2:18" x14ac:dyDescent="0.25">
      <c r="B47" s="91" t="s">
        <v>70</v>
      </c>
      <c r="C47" s="92"/>
      <c r="D47" s="92"/>
      <c r="E47" s="92"/>
      <c r="F47" s="92"/>
      <c r="G47" s="93"/>
      <c r="H47" s="93"/>
      <c r="I47" s="93"/>
      <c r="J47" s="94">
        <v>0.05</v>
      </c>
      <c r="K47" s="94">
        <v>0.06</v>
      </c>
      <c r="L47" s="94"/>
      <c r="M47" s="94">
        <v>4.8000000000000001E-2</v>
      </c>
      <c r="N47" s="94">
        <v>3.7999999999999999E-2</v>
      </c>
      <c r="O47" s="95"/>
      <c r="P47" s="96"/>
    </row>
    <row r="48" spans="2:18" x14ac:dyDescent="0.25">
      <c r="B48" s="97" t="s">
        <v>71</v>
      </c>
      <c r="C48" s="98"/>
      <c r="D48" s="98"/>
      <c r="E48" s="98"/>
      <c r="F48" s="98"/>
      <c r="G48" s="99"/>
      <c r="H48" s="99"/>
      <c r="I48" s="99"/>
      <c r="J48" s="100">
        <v>5.1999999999999998E-2</v>
      </c>
      <c r="K48" s="100">
        <v>6.2E-2</v>
      </c>
      <c r="L48" s="100"/>
      <c r="M48" s="100">
        <v>0.05</v>
      </c>
      <c r="N48" s="100">
        <v>0.04</v>
      </c>
      <c r="O48" s="101"/>
      <c r="P48" s="102"/>
    </row>
    <row r="49" spans="2:16" x14ac:dyDescent="0.25">
      <c r="B49" s="172" t="s">
        <v>53</v>
      </c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87"/>
    </row>
    <row r="50" spans="2:16" ht="15.75" customHeight="1" x14ac:dyDescent="0.25">
      <c r="B50" s="64" t="s">
        <v>28</v>
      </c>
      <c r="C50" s="87"/>
      <c r="D50" s="87"/>
      <c r="E50" s="87"/>
      <c r="F50" s="87"/>
      <c r="G50" s="87"/>
      <c r="H50" s="87"/>
      <c r="I50" s="87"/>
      <c r="J50" s="87"/>
      <c r="K50" s="87"/>
      <c r="L50" s="88">
        <v>7.8329999999999997E-2</v>
      </c>
      <c r="M50" s="87"/>
      <c r="N50" s="87"/>
      <c r="O50" s="103"/>
      <c r="P50" s="104"/>
    </row>
    <row r="51" spans="2:16" ht="18.75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  <c r="N51" s="3"/>
      <c r="O51" s="3"/>
      <c r="P51" s="3"/>
    </row>
    <row r="52" spans="2:16" x14ac:dyDescent="0.25"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</row>
    <row r="53" spans="2:16" ht="18.75" x14ac:dyDescent="0.25">
      <c r="B53" s="167" t="s">
        <v>72</v>
      </c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3"/>
    </row>
    <row r="55" spans="2:16" x14ac:dyDescent="0.25">
      <c r="B55" s="168" t="s">
        <v>73</v>
      </c>
      <c r="C55" s="170" t="s">
        <v>2</v>
      </c>
      <c r="D55" s="199"/>
      <c r="E55" s="170" t="s">
        <v>3</v>
      </c>
      <c r="F55" s="199"/>
      <c r="G55" s="170" t="s">
        <v>4</v>
      </c>
      <c r="H55" s="199"/>
      <c r="I55" s="170" t="s">
        <v>6</v>
      </c>
      <c r="J55" s="199"/>
      <c r="K55" s="170" t="s">
        <v>7</v>
      </c>
      <c r="L55" s="200"/>
    </row>
    <row r="56" spans="2:16" x14ac:dyDescent="0.25">
      <c r="B56" s="198"/>
      <c r="C56" s="201" t="s">
        <v>13</v>
      </c>
      <c r="D56" s="202"/>
      <c r="E56" s="201" t="s">
        <v>15</v>
      </c>
      <c r="F56" s="202"/>
      <c r="G56" s="201" t="s">
        <v>17</v>
      </c>
      <c r="H56" s="202"/>
      <c r="I56" s="201" t="s">
        <v>20</v>
      </c>
      <c r="J56" s="202"/>
      <c r="K56" s="201" t="s">
        <v>21</v>
      </c>
      <c r="L56" s="203"/>
    </row>
    <row r="57" spans="2:16" ht="15" customHeight="1" x14ac:dyDescent="0.25">
      <c r="B57" s="204" t="s">
        <v>31</v>
      </c>
      <c r="C57" s="205"/>
      <c r="D57" s="205"/>
      <c r="E57" s="205"/>
      <c r="F57" s="205"/>
      <c r="G57" s="205"/>
      <c r="H57" s="205"/>
      <c r="I57" s="205"/>
      <c r="J57" s="205"/>
      <c r="K57" s="205"/>
      <c r="L57" s="206"/>
    </row>
    <row r="58" spans="2:16" x14ac:dyDescent="0.25">
      <c r="B58" s="106" t="s">
        <v>74</v>
      </c>
      <c r="C58" s="207">
        <v>0.01</v>
      </c>
      <c r="D58" s="208"/>
      <c r="E58" s="207">
        <v>1.2500000000000001E-2</v>
      </c>
      <c r="F58" s="208"/>
      <c r="G58" s="207">
        <v>1.2500000000000001E-2</v>
      </c>
      <c r="H58" s="208"/>
      <c r="I58" s="207">
        <v>1.4999999999999999E-2</v>
      </c>
      <c r="J58" s="208"/>
      <c r="K58" s="207">
        <v>1.4999999999999999E-2</v>
      </c>
      <c r="L58" s="209"/>
    </row>
    <row r="59" spans="2:16" ht="15" customHeight="1" x14ac:dyDescent="0.25">
      <c r="B59" s="184" t="s">
        <v>33</v>
      </c>
      <c r="C59" s="210"/>
      <c r="D59" s="210"/>
      <c r="E59" s="210"/>
      <c r="F59" s="210"/>
      <c r="G59" s="210"/>
      <c r="H59" s="210"/>
      <c r="I59" s="210"/>
      <c r="J59" s="210"/>
      <c r="K59" s="210"/>
      <c r="L59" s="211"/>
    </row>
    <row r="60" spans="2:16" x14ac:dyDescent="0.25">
      <c r="B60" s="107" t="s">
        <v>74</v>
      </c>
      <c r="C60" s="207">
        <v>0.01</v>
      </c>
      <c r="D60" s="208"/>
      <c r="E60" s="207">
        <v>1.2500000000000001E-2</v>
      </c>
      <c r="F60" s="208"/>
      <c r="G60" s="207">
        <v>1.2500000000000001E-2</v>
      </c>
      <c r="H60" s="208"/>
      <c r="I60" s="207">
        <v>1.4999999999999999E-2</v>
      </c>
      <c r="J60" s="208"/>
      <c r="K60" s="207">
        <v>1.4999999999999999E-2</v>
      </c>
      <c r="L60" s="209"/>
    </row>
    <row r="61" spans="2:16" ht="15" customHeight="1" x14ac:dyDescent="0.25">
      <c r="B61" s="184" t="s">
        <v>34</v>
      </c>
      <c r="C61" s="210"/>
      <c r="D61" s="210"/>
      <c r="E61" s="210"/>
      <c r="F61" s="210"/>
      <c r="G61" s="210"/>
      <c r="H61" s="210"/>
      <c r="I61" s="210"/>
      <c r="J61" s="210"/>
      <c r="K61" s="210"/>
      <c r="L61" s="211"/>
    </row>
    <row r="62" spans="2:16" x14ac:dyDescent="0.25">
      <c r="B62" s="107" t="s">
        <v>75</v>
      </c>
      <c r="C62" s="207">
        <v>0.01</v>
      </c>
      <c r="D62" s="208"/>
      <c r="E62" s="207">
        <v>1.2500000000000001E-2</v>
      </c>
      <c r="F62" s="208"/>
      <c r="G62" s="207">
        <v>1.2500000000000001E-2</v>
      </c>
      <c r="H62" s="208"/>
      <c r="I62" s="207">
        <v>1.4999999999999999E-2</v>
      </c>
      <c r="J62" s="208"/>
      <c r="K62" s="207">
        <v>1.4999999999999999E-2</v>
      </c>
      <c r="L62" s="209"/>
    </row>
    <row r="63" spans="2:16" ht="15" customHeight="1" x14ac:dyDescent="0.25">
      <c r="B63" s="184" t="s">
        <v>76</v>
      </c>
      <c r="C63" s="210"/>
      <c r="D63" s="210"/>
      <c r="E63" s="210"/>
      <c r="F63" s="210"/>
      <c r="G63" s="210"/>
      <c r="H63" s="210"/>
      <c r="I63" s="210"/>
      <c r="J63" s="210"/>
      <c r="K63" s="210"/>
      <c r="L63" s="211"/>
    </row>
    <row r="64" spans="2:16" x14ac:dyDescent="0.25">
      <c r="B64" s="108" t="s">
        <v>75</v>
      </c>
      <c r="C64" s="212">
        <v>0.01</v>
      </c>
      <c r="D64" s="213"/>
      <c r="E64" s="212">
        <v>1.2500000000000001E-2</v>
      </c>
      <c r="F64" s="213"/>
      <c r="G64" s="212">
        <v>1.2500000000000001E-2</v>
      </c>
      <c r="H64" s="213"/>
      <c r="I64" s="212">
        <v>1.4999999999999999E-2</v>
      </c>
      <c r="J64" s="213"/>
      <c r="K64" s="212">
        <v>1.4999999999999999E-2</v>
      </c>
      <c r="L64" s="214"/>
    </row>
    <row r="67" spans="2:13" ht="18.75" x14ac:dyDescent="0.25">
      <c r="B67" s="167" t="s">
        <v>77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3"/>
    </row>
    <row r="68" spans="2:13" x14ac:dyDescent="0.25">
      <c r="K68" s="109"/>
      <c r="L68" s="109"/>
    </row>
    <row r="69" spans="2:13" x14ac:dyDescent="0.25">
      <c r="B69" s="168" t="s">
        <v>78</v>
      </c>
      <c r="C69" s="170" t="s">
        <v>2</v>
      </c>
      <c r="D69" s="215"/>
      <c r="E69" s="170" t="s">
        <v>3</v>
      </c>
      <c r="F69" s="215"/>
      <c r="G69" s="170" t="s">
        <v>4</v>
      </c>
      <c r="H69" s="215"/>
      <c r="I69" s="170" t="s">
        <v>6</v>
      </c>
      <c r="J69" s="215"/>
      <c r="K69" s="170" t="s">
        <v>7</v>
      </c>
      <c r="L69" s="216"/>
    </row>
    <row r="70" spans="2:13" x14ac:dyDescent="0.25">
      <c r="B70" s="198"/>
      <c r="C70" s="201" t="s">
        <v>13</v>
      </c>
      <c r="D70" s="213"/>
      <c r="E70" s="201" t="s">
        <v>15</v>
      </c>
      <c r="F70" s="213"/>
      <c r="G70" s="201" t="s">
        <v>17</v>
      </c>
      <c r="H70" s="213"/>
      <c r="I70" s="201" t="s">
        <v>20</v>
      </c>
      <c r="J70" s="213"/>
      <c r="K70" s="201" t="s">
        <v>21</v>
      </c>
      <c r="L70" s="214"/>
    </row>
    <row r="71" spans="2:13" ht="15" customHeight="1" x14ac:dyDescent="0.25">
      <c r="B71" s="178" t="s">
        <v>31</v>
      </c>
      <c r="C71" s="217"/>
      <c r="D71" s="217"/>
      <c r="E71" s="217"/>
      <c r="F71" s="217"/>
      <c r="G71" s="217"/>
      <c r="H71" s="217"/>
      <c r="I71" s="217"/>
      <c r="J71" s="217"/>
      <c r="K71" s="217"/>
      <c r="L71" s="218"/>
    </row>
    <row r="72" spans="2:13" x14ac:dyDescent="0.25">
      <c r="B72" s="106" t="s">
        <v>74</v>
      </c>
      <c r="C72" s="207">
        <v>1E-4</v>
      </c>
      <c r="D72" s="208"/>
      <c r="E72" s="207">
        <v>1.5E-3</v>
      </c>
      <c r="F72" s="208"/>
      <c r="G72" s="207">
        <v>2.5000000000000001E-3</v>
      </c>
      <c r="H72" s="208"/>
      <c r="I72" s="207">
        <v>5.0000000000000001E-3</v>
      </c>
      <c r="J72" s="208"/>
      <c r="K72" s="207">
        <v>5.0000000000000001E-3</v>
      </c>
      <c r="L72" s="209"/>
    </row>
    <row r="73" spans="2:13" ht="15" customHeight="1" x14ac:dyDescent="0.25">
      <c r="B73" s="184" t="s">
        <v>33</v>
      </c>
      <c r="C73" s="210"/>
      <c r="D73" s="210"/>
      <c r="E73" s="210"/>
      <c r="F73" s="210"/>
      <c r="G73" s="210"/>
      <c r="H73" s="210"/>
      <c r="I73" s="210"/>
      <c r="J73" s="210"/>
      <c r="K73" s="210"/>
      <c r="L73" s="211"/>
    </row>
    <row r="74" spans="2:13" x14ac:dyDescent="0.25">
      <c r="B74" s="106" t="s">
        <v>74</v>
      </c>
      <c r="C74" s="207">
        <v>1E-4</v>
      </c>
      <c r="D74" s="208"/>
      <c r="E74" s="207">
        <v>1.5E-3</v>
      </c>
      <c r="F74" s="208"/>
      <c r="G74" s="207">
        <v>2.5000000000000001E-3</v>
      </c>
      <c r="H74" s="208"/>
      <c r="I74" s="207">
        <v>5.0000000000000001E-3</v>
      </c>
      <c r="J74" s="208"/>
      <c r="K74" s="207">
        <v>5.0000000000000001E-3</v>
      </c>
      <c r="L74" s="209"/>
    </row>
    <row r="75" spans="2:13" ht="15" customHeight="1" x14ac:dyDescent="0.25">
      <c r="B75" s="184" t="s">
        <v>34</v>
      </c>
      <c r="C75" s="210"/>
      <c r="D75" s="210"/>
      <c r="E75" s="210"/>
      <c r="F75" s="210"/>
      <c r="G75" s="210"/>
      <c r="H75" s="210"/>
      <c r="I75" s="210"/>
      <c r="J75" s="210"/>
      <c r="K75" s="210"/>
      <c r="L75" s="211"/>
    </row>
    <row r="76" spans="2:13" x14ac:dyDescent="0.25">
      <c r="B76" s="106" t="s">
        <v>75</v>
      </c>
      <c r="C76" s="207">
        <v>1E-4</v>
      </c>
      <c r="D76" s="208"/>
      <c r="E76" s="207">
        <v>1.5E-3</v>
      </c>
      <c r="F76" s="208"/>
      <c r="G76" s="207">
        <v>2.5000000000000001E-3</v>
      </c>
      <c r="H76" s="208"/>
      <c r="I76" s="207">
        <v>5.0000000000000001E-3</v>
      </c>
      <c r="J76" s="208"/>
      <c r="K76" s="207">
        <v>5.0000000000000001E-3</v>
      </c>
      <c r="L76" s="209"/>
    </row>
    <row r="77" spans="2:13" ht="15" customHeight="1" x14ac:dyDescent="0.25">
      <c r="B77" s="184" t="s">
        <v>79</v>
      </c>
      <c r="C77" s="210"/>
      <c r="D77" s="210"/>
      <c r="E77" s="210"/>
      <c r="F77" s="210"/>
      <c r="G77" s="210"/>
      <c r="H77" s="210"/>
      <c r="I77" s="210"/>
      <c r="J77" s="210"/>
      <c r="K77" s="210"/>
      <c r="L77" s="211"/>
    </row>
    <row r="78" spans="2:13" x14ac:dyDescent="0.25">
      <c r="B78" s="110" t="s">
        <v>75</v>
      </c>
      <c r="C78" s="212">
        <v>1E-4</v>
      </c>
      <c r="D78" s="213"/>
      <c r="E78" s="212">
        <v>1.5E-3</v>
      </c>
      <c r="F78" s="213"/>
      <c r="G78" s="212">
        <v>2.5000000000000001E-3</v>
      </c>
      <c r="H78" s="213"/>
      <c r="I78" s="212">
        <v>5.0000000000000001E-3</v>
      </c>
      <c r="J78" s="213"/>
      <c r="K78" s="212">
        <v>5.0000000000000001E-3</v>
      </c>
      <c r="L78" s="214"/>
    </row>
    <row r="80" spans="2:13" x14ac:dyDescent="0.25">
      <c r="B80" s="219" t="s">
        <v>80</v>
      </c>
      <c r="C80" s="219"/>
      <c r="D80" s="219"/>
      <c r="E80" s="219"/>
      <c r="F80" s="219"/>
      <c r="G80" s="219"/>
      <c r="H80" s="219"/>
      <c r="I80" s="219"/>
      <c r="J80" s="219"/>
      <c r="K80" s="219"/>
      <c r="L80" s="219"/>
    </row>
    <row r="81" spans="2:12" x14ac:dyDescent="0.25"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98">
    <mergeCell ref="B80:L81"/>
    <mergeCell ref="B77:L77"/>
    <mergeCell ref="C78:D78"/>
    <mergeCell ref="E78:F78"/>
    <mergeCell ref="G78:H78"/>
    <mergeCell ref="I78:J78"/>
    <mergeCell ref="K78:L78"/>
    <mergeCell ref="B75:L75"/>
    <mergeCell ref="C76:D76"/>
    <mergeCell ref="E76:F76"/>
    <mergeCell ref="G76:H76"/>
    <mergeCell ref="I76:J76"/>
    <mergeCell ref="K76:L76"/>
    <mergeCell ref="B73:L73"/>
    <mergeCell ref="C74:D74"/>
    <mergeCell ref="E74:F74"/>
    <mergeCell ref="G74:H74"/>
    <mergeCell ref="I74:J74"/>
    <mergeCell ref="K74:L74"/>
    <mergeCell ref="B71:L71"/>
    <mergeCell ref="C72:D72"/>
    <mergeCell ref="E72:F72"/>
    <mergeCell ref="G72:H72"/>
    <mergeCell ref="I72:J72"/>
    <mergeCell ref="K72:L72"/>
    <mergeCell ref="B67:L67"/>
    <mergeCell ref="B69:B70"/>
    <mergeCell ref="C69:D69"/>
    <mergeCell ref="E69:F69"/>
    <mergeCell ref="G69:H69"/>
    <mergeCell ref="I69:J69"/>
    <mergeCell ref="K69:L69"/>
    <mergeCell ref="C70:D70"/>
    <mergeCell ref="E70:F70"/>
    <mergeCell ref="G70:H70"/>
    <mergeCell ref="I70:J70"/>
    <mergeCell ref="K70:L70"/>
    <mergeCell ref="B63:L63"/>
    <mergeCell ref="C64:D64"/>
    <mergeCell ref="E64:F64"/>
    <mergeCell ref="G64:H64"/>
    <mergeCell ref="I64:J64"/>
    <mergeCell ref="K64:L64"/>
    <mergeCell ref="B61:L61"/>
    <mergeCell ref="C62:D62"/>
    <mergeCell ref="E62:F62"/>
    <mergeCell ref="G62:H62"/>
    <mergeCell ref="I62:J62"/>
    <mergeCell ref="K62:L62"/>
    <mergeCell ref="B59:L59"/>
    <mergeCell ref="C60:D60"/>
    <mergeCell ref="E60:F60"/>
    <mergeCell ref="G60:H60"/>
    <mergeCell ref="I60:J60"/>
    <mergeCell ref="K60:L60"/>
    <mergeCell ref="B57:L57"/>
    <mergeCell ref="C58:D58"/>
    <mergeCell ref="E58:F58"/>
    <mergeCell ref="G58:H58"/>
    <mergeCell ref="I58:J58"/>
    <mergeCell ref="K58:L58"/>
    <mergeCell ref="K55:L55"/>
    <mergeCell ref="C56:D56"/>
    <mergeCell ref="E56:F56"/>
    <mergeCell ref="G56:H56"/>
    <mergeCell ref="I56:J56"/>
    <mergeCell ref="K56:L56"/>
    <mergeCell ref="B55:B56"/>
    <mergeCell ref="C55:D55"/>
    <mergeCell ref="E55:F55"/>
    <mergeCell ref="G55:H55"/>
    <mergeCell ref="I55:J55"/>
    <mergeCell ref="B42:P42"/>
    <mergeCell ref="B44:P44"/>
    <mergeCell ref="B46:P46"/>
    <mergeCell ref="B49:P49"/>
    <mergeCell ref="B53:L53"/>
    <mergeCell ref="B28:P28"/>
    <mergeCell ref="B31:P31"/>
    <mergeCell ref="B34:P34"/>
    <mergeCell ref="B36:P36"/>
    <mergeCell ref="B39:P39"/>
    <mergeCell ref="B16:P16"/>
    <mergeCell ref="B18:P18"/>
    <mergeCell ref="B20:P20"/>
    <mergeCell ref="B22:P22"/>
    <mergeCell ref="B25:P25"/>
    <mergeCell ref="B6:P6"/>
    <mergeCell ref="B8:P8"/>
    <mergeCell ref="B10:P10"/>
    <mergeCell ref="B12:P12"/>
    <mergeCell ref="B14:P14"/>
    <mergeCell ref="L1:P1"/>
    <mergeCell ref="B2:O2"/>
    <mergeCell ref="B4:B5"/>
    <mergeCell ref="C4:D4"/>
    <mergeCell ref="E4:F4"/>
    <mergeCell ref="G4:H4"/>
  </mergeCells>
  <pageMargins left="0.23622047244094491" right="0.23622047244094491" top="1.3385826771653544" bottom="0.74803149606299213" header="0.70866141732283472" footer="0.31496062992125978"/>
  <pageSetup paperSize="9" scale="47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Новые ставки  с 11.06.2025</vt:lpstr>
      <vt:lpstr>Новые ставки 22.05.2023 (2)</vt:lpstr>
      <vt:lpstr>'Новые ставки  с 11.06.2025'!Print_Area</vt:lpstr>
      <vt:lpstr>'Новые ставки 22.05.2023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Георгий Юрьевич</dc:creator>
  <cp:lastModifiedBy>Шарабрин Олег Георгиевич</cp:lastModifiedBy>
  <cp:revision>11</cp:revision>
  <dcterms:created xsi:type="dcterms:W3CDTF">2022-03-01T09:15:06Z</dcterms:created>
  <dcterms:modified xsi:type="dcterms:W3CDTF">2025-06-11T12:18:36Z</dcterms:modified>
</cp:coreProperties>
</file>